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 Guevara\Downloads\"/>
    </mc:Choice>
  </mc:AlternateContent>
  <xr:revisionPtr revIDLastSave="0" documentId="8_{7AEB83DC-0550-4B00-9E13-0ED8E71148C5}" xr6:coauthVersionLast="47" xr6:coauthVersionMax="47" xr10:uidLastSave="{00000000-0000-0000-0000-000000000000}"/>
  <bookViews>
    <workbookView xWindow="-108" yWindow="-108" windowWidth="27288" windowHeight="17664" xr2:uid="{F29BB70C-333E-41E4-8840-751E002F8575}"/>
  </bookViews>
  <sheets>
    <sheet name="COMPARATIVO " sheetId="1" r:id="rId1"/>
    <sheet name="Hoja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10______123Graph_BCHART_5" hidden="1">[1]MEX95IB!#REF!</definedName>
    <definedName name="_10__123Graph_BCHART_5" hidden="1">[1]MEX95IB!#REF!</definedName>
    <definedName name="_12___123Graph_BCHART_5" hidden="1">[2]MEX95IB!#REF!</definedName>
    <definedName name="_15__123Graph_BCHART_5" hidden="1">[2]MEX95IB!#REF!</definedName>
    <definedName name="_2______123Graph_BCHART_5" hidden="1">[1]MEX95IB!#REF!</definedName>
    <definedName name="_2__123Graph_BCHART_5" hidden="1">[2]MEX95IB!#REF!</definedName>
    <definedName name="_20_____123Graph_BCHART_5" hidden="1">[1]MEX95IB!#REF!</definedName>
    <definedName name="_3______123Graph_BCHART_5" hidden="1">[2]MEX95IB!#REF!</definedName>
    <definedName name="_30____123Graph_BCHART_5" hidden="1">[1]MEX95IB!#REF!</definedName>
    <definedName name="_4_____123Graph_BCHART_5" hidden="1">[1]MEX95IB!#REF!</definedName>
    <definedName name="_40___123Graph_BCHART_5" hidden="1">[1]MEX95IB!#REF!</definedName>
    <definedName name="_50__123Graph_BCHART_5" hidden="1">[1]MEX95IB!#REF!</definedName>
    <definedName name="_6_____123Graph_BCHART_5" hidden="1">[2]MEX95IB!#REF!</definedName>
    <definedName name="_6____123Graph_BCHART_5" hidden="1">[1]MEX95IB!#REF!</definedName>
    <definedName name="_8___123Graph_BCHART_5" hidden="1">[1]MEX95IB!#REF!</definedName>
    <definedName name="_9____123Graph_BCHART_5" hidden="1">[2]MEX95IB!#REF!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11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hidden="1">'[3]46W9'!#REF!</definedName>
    <definedName name="_Order1" hidden="1">0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Table2_Out" hidden="1">#REF!</definedName>
    <definedName name="aaaaaa" hidden="1">{"INVERSIONES",#N/A,FALSE,"Inversiones";"IMPUESTOS",#N/A,FALSE,"Inversiones";"COMPLEMENTARIAS",#N/A,FALSE,"Inversiones"}</definedName>
    <definedName name="ACwvu.A_OTROS." hidden="1">'[4]Costos operativos'!#REF!</definedName>
    <definedName name="ACwvu.A_PERSONAL." hidden="1">'[4]Costos operativos'!#REF!</definedName>
    <definedName name="ACwvu.C_BLOQUE." hidden="1">'[4]Costos operativos'!#REF!</definedName>
    <definedName name="ACwvu.C_OTROS." hidden="1">'[4]Costos operativos'!#REF!</definedName>
    <definedName name="ACwvu.C_PERSONAL." hidden="1">'[4]Costos operativos'!#REF!</definedName>
    <definedName name="ACwvu.CAPACIDAD_CLOACA." hidden="1">'[4]Consumo y produccion'!#REF!</definedName>
    <definedName name="ACwvu.E_AGUA." hidden="1">'[4]Costos operativos'!#REF!</definedName>
    <definedName name="ACwvu.ELASTICIDAD." hidden="1">[4]Datos!#REF!</definedName>
    <definedName name="ACwvu.FACTURA_CLOACA." hidden="1">'[4]Consumo y produccion'!#REF!</definedName>
    <definedName name="ACwvu.IMPUESTOS." hidden="1">'[4]Inversiones $ corrientes'!#REF!</definedName>
    <definedName name="ACwvu.INVERSIONES." hidden="1">'[4]Inversiones $ corrientes'!#REF!</definedName>
    <definedName name="ACwvu.Q_AGUA." hidden="1">'[4]Costos operativos'!#REF!</definedName>
    <definedName name="Alcdo" hidden="1">{"INVERSIONES",#N/A,FALSE,"Inversiones";"IMPUESTOS",#N/A,FALSE,"Inversiones";"COMPLEMENTARIAS",#N/A,FALSE,"Inversiones"}</definedName>
    <definedName name="anscount" hidden="1">8</definedName>
    <definedName name="AS2DocOpenMode" hidden="1">"AS2DocumentEdit"</definedName>
    <definedName name="AS2NamedRange" hidden="1">2</definedName>
    <definedName name="CCS">#REF!</definedName>
    <definedName name="dddd" hidden="1">'[4]Costos operativos'!#REF!</definedName>
    <definedName name="eeeee" hidden="1">'[4]Costos operativos'!#REF!</definedName>
    <definedName name="EFQER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g" hidden="1">[5]MEX95IB!#REF!</definedName>
    <definedName name="hhhrthy" hidden="1">{#N/A,#N/A,FALSE,"Aging Summary";#N/A,#N/A,FALSE,"Ratio Analysis";#N/A,#N/A,FALSE,"Test 120 Day Accts";#N/A,#N/A,FALSE,"Tickmarks"}</definedName>
    <definedName name="LILILILIL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limcount" hidden="1">2</definedName>
    <definedName name="mecanico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NNN" hidden="1">{#N/A,#N/A,FALSE,"Aging Summary";#N/A,#N/A,FALSE,"Ratio Analysis";#N/A,#N/A,FALSE,"Test 120 Day Accts";#N/A,#N/A,FALSE,"Tickmarks"}</definedName>
    <definedName name="NNN_1" hidden="1">{#N/A,#N/A,FALSE,"Aging Summary";#N/A,#N/A,FALSE,"Ratio Analysis";#N/A,#N/A,FALSE,"Test 120 Day Accts";#N/A,#N/A,FALSE,"Tickmarks"}</definedName>
    <definedName name="otros_1" hidden="1">{#N/A,#N/A,FALSE,"Aging Summary";#N/A,#N/A,FALSE,"Ratio Analysis";#N/A,#N/A,FALSE,"Test 120 Day Accts";#N/A,#N/A,FALSE,"Tickmarks"}</definedName>
    <definedName name="Otros1" hidden="1">{#N/A,#N/A,FALSE,"Aging Summary";#N/A,#N/A,FALSE,"Ratio Analysis";#N/A,#N/A,FALSE,"Test 120 Day Accts";#N/A,#N/A,FALSE,"Tickmarks"}</definedName>
    <definedName name="Otros1_1" hidden="1">{#N/A,#N/A,FALSE,"Aging Summary";#N/A,#N/A,FALSE,"Ratio Analysis";#N/A,#N/A,FALSE,"Test 120 Day Accts";#N/A,#N/A,FALSE,"Tickmarks"}</definedName>
    <definedName name="Otros2" hidden="1">{#N/A,#N/A,FALSE,"Aging Summary";#N/A,#N/A,FALSE,"Ratio Analysis";#N/A,#N/A,FALSE,"Test 120 Day Accts";#N/A,#N/A,FALSE,"Tickmarks"}</definedName>
    <definedName name="Otros2_1" hidden="1">{#N/A,#N/A,FALSE,"Aging Summary";#N/A,#N/A,FALSE,"Ratio Analysis";#N/A,#N/A,FALSE,"Test 120 Day Accts";#N/A,#N/A,FALSE,"Tickmarks"}</definedName>
    <definedName name="OTROSSSS" hidden="1">{#N/A,#N/A,FALSE,"Aging Summary";#N/A,#N/A,FALSE,"Ratio Analysis";#N/A,#N/A,FALSE,"Test 120 Day Accts";#N/A,#N/A,FALSE,"Tickmarks"}</definedName>
    <definedName name="OTROSSSS_1" hidden="1">{#N/A,#N/A,FALSE,"Aging Summary";#N/A,#N/A,FALSE,"Ratio Analysis";#N/A,#N/A,FALSE,"Test 120 Day Accts";#N/A,#N/A,FALSE,"Tickmarks"}</definedName>
    <definedName name="Precios" hidden="1">{#N/A,#N/A,FALSE,"RESULTADOS"}</definedName>
    <definedName name="QREGTQERG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QREWGTQERGQERG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QWE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qwerty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repuestos2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3</definedName>
    <definedName name="solver_rhs1" hidden="1">0</definedName>
    <definedName name="solver_scl" hidden="1">2</definedName>
    <definedName name="solver_sho" hidden="1">2</definedName>
    <definedName name="solver_tim" hidden="1">100</definedName>
    <definedName name="solver_tmp" hidden="1">#NAME?</definedName>
    <definedName name="solver_tol" hidden="1">0.05</definedName>
    <definedName name="solver_typ" hidden="1">3</definedName>
    <definedName name="solver_val" hidden="1">0.3</definedName>
    <definedName name="Swvu.A_OTROS." hidden="1">'[4]Costos operativos'!#REF!</definedName>
    <definedName name="Swvu.A_PERSONAL." hidden="1">'[4]Costos operativos'!#REF!</definedName>
    <definedName name="Swvu.C_BLOQUE." hidden="1">'[4]Costos operativos'!#REF!</definedName>
    <definedName name="Swvu.C_OTROS." hidden="1">'[4]Costos operativos'!#REF!</definedName>
    <definedName name="Swvu.C_PERSONAL." hidden="1">'[4]Costos operativos'!#REF!</definedName>
    <definedName name="Swvu.CAPACIDAD_CLOACA." hidden="1">'[4]Consumo y produccion'!#REF!</definedName>
    <definedName name="Swvu.E_AGUA." hidden="1">'[4]Costos operativos'!#REF!</definedName>
    <definedName name="Swvu.ELASTICIDAD." hidden="1">[4]Datos!#REF!</definedName>
    <definedName name="Swvu.FACTURA_CLOACA." hidden="1">'[4]Consumo y produccion'!#REF!</definedName>
    <definedName name="Swvu.IMPUESTOS." hidden="1">'[4]Inversiones $ corrientes'!#REF!</definedName>
    <definedName name="Swvu.INVERSIONES." hidden="1">'[4]Inversiones $ corrientes'!#REF!</definedName>
    <definedName name="Swvu.Q_AGUA." hidden="1">'[4]Costos operativos'!#REF!</definedName>
    <definedName name="tab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tes" hidden="1">[6]MEX95IB!#REF!</definedName>
    <definedName name="WEF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CAPACIDAD." hidden="1">{"CAPACIDAD",#N/A,FALSE,"Capacidad";"CAPCLOACA",#N/A,FALSE,"Capacidad"}</definedName>
    <definedName name="wrn.CONSPROD." hidden="1">{"DEMANDA",#N/A,FALSE,"Consumo y produccion";"PRODUCCION",#N/A,FALSE,"Consumo y produccion";"DESPACHO",#N/A,FALSE,"Consumo y produccion";"EFECTIVO",#N/A,FALSE,"Consumo y produccion";"DEMANDA_CLOACA",#N/A,FALSE,"Consumo y produccion";"CAPACIDAD_CLOACA",#N/A,FALSE,"Consumo y produccion";"FACTURA_CLOACA",#N/A,FALSE,"Consumo y produccion"}</definedName>
    <definedName name="wrn.COSTOOPER." hidden="1">{"E_AGUA",#N/A,FALSE,"Costos operativos";"Q_AGUA",#N/A,FALSE,"Costos operativos";"A_PERSONAL",#N/A,FALSE,"Costos operativos";"A_OTROS",#N/A,FALSE,"Costos operativos";"A_BLOQUE",#N/A,FALSE,"Costos operativos";"E_CLOACA",#N/A,FALSE,"Costos operativos";"Q_CLOACA",#N/A,FALSE,"Costos operativos";"C_PERSONAL",#N/A,FALSE,"Costos operativos";"C_OTROS",#N/A,FALSE,"Costos operativos";"C_BLOQUE",#N/A,FALSE,"Costos operativos"}</definedName>
    <definedName name="wrn.Cuadro_1.2.2." hidden="1">{#N/A,#N/A,FALSE,"Cost_Inv"}</definedName>
    <definedName name="wrn.Cuadro_No._1." hidden="1">{#N/A,#N/A,FALSE,"RESULTADOS"}</definedName>
    <definedName name="wrn.Cuadro_No._1.1." hidden="1">{#N/A,#N/A,FALSE,"COS_ O&amp;M"}</definedName>
    <definedName name="wrn.Cuadro_No._1.2.1." hidden="1">{#N/A,#N/A,FALSE,"COS_ O&amp;M";#N/A,#N/A,FALSE,"Val_Activos"}</definedName>
    <definedName name="wrn.Cuadro_No._1.4." hidden="1">{#N/A,#N/A,FALSE,"COS_ ADM"}</definedName>
    <definedName name="wrn.INFORME._.TOTAL." hidden="1">{"AGUA",#N/A,FALSE,"Datos";"PROYECCIONES",#N/A,FALSE,"Datos";"ELASTICIDAD",#N/A,FALSE,"Datos";"CLOACA",#N/A,FALSE,"Datos";"CAPACIDAD",#N/A,FALSE,"Capacidad";"CAPCLOACA",#N/A,FALSE,"Capacidad";"DEMANDA",#N/A,FALSE,"Consumo y produccion";"PRODUCCION",#N/A,FALSE,"Consumo y produccion";"DESPACHO",#N/A,FALSE,"Consumo y produccion";"EFECTIVO",#N/A,FALSE,"Consumo y produccion";"DEMANDA_CLOACA",#N/A,FALSE,"Consumo y produccion";"CAPACIDAD_CLOACA",#N/A,FALSE,"Consumo y produccion";"FACTURA_CLOACA",#N/A,FALSE,"Consumo y produccion";"FACT_AGUA",#N/A,FALSE,"Volumen facturado";"ATENDIDO",#N/A,FALSE,"Volumen facturado";"FACT_CLOACA",#N/A,FALSE,"Volumen facturado";"INVERSIONES",#N/A,FALSE,"Inversiones";"IMPUESTOS",#N/A,FALSE,"Inversiones";"COMPLEMENTARIAS",#N/A,FALSE,"Inversiones";"E_AGUA",#N/A,FALSE,"Costos operativos";"Q_AGUA",#N/A,FALSE,"Costos operativos";"A_PERSONAL",#N/A,FALSE,"Costos operativos";"A_OTROS",#N/A,FALSE,"Costos operativos";"E_CLOACA",#N/A,FALSE,"Costos operativos";"Q_CLOACA",#N/A,FALSE,"Costos operativos";"C_PERSONAL",#N/A,FALSE,"Costos operativos";"C_OTROS",#N/A,FALSE,"Costos operativos";"A_BLOQUE",#N/A,FALSE,"Costos operativos";"C_BLOQUE",#N/A,FALSE,"Costos operativos";"AGUA_FIN",#N/A,FALSE,"Costos-beneficios";"AGUA_ECON",#N/A,FALSE,"Costos-beneficios";"CLOACA_FIN",#N/A,FALSE,"Costos-beneficios";"CLOACA_ECON",#N/A,FALSE,"Costos-beneficios";"AGUA",#N/A,FALSE,"Costos marginales";"CLOACA",#N/A,FALSE,"Costos marginales"}</definedName>
    <definedName name="wrn.INVERSIONES." hidden="1">{"INVERSIONES",#N/A,FALSE,"Inversiones";"IMPUESTOS",#N/A,FALSE,"Inversiones";"COMPLEMENTARIAS",#N/A,FALSE,"Inversiones"}</definedName>
    <definedName name="wrn.precios.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esupuesto." hidden="1">{#N/A,#N/A,FALSE,"Off C100-Project Management";#N/A,#N/A,FALSE,"C101-Engineering";#N/A,#N/A,FALSE,"Off C102-Procurement";#N/A,#N/A,FALSE,"Off C105-Electromechanical Work";#N/A,#N/A,FALSE,"On C100-Project Management";#N/A,#N/A,FALSE,"On C102-Procurement";#N/A,#N/A,FALSE,"C104-Civil Work";#N/A,#N/A,FALSE,"On C105-Electromechanical Work"}</definedName>
    <definedName name="wvu.A_BLOQUE." hidden="1">{TRUE,TRUE,-1.25,-15.5,484.5,253.5,FALSE,TRUE,TRUE,TRUE,0,1,#N/A,149,#N/A,9.90163934426229,15.5,1,FALSE,FALSE,3,TRUE,1,FALSE,75,"Swvu.A_BLOQUE.","ACwvu.A_BLOQUE.",#N/A,FALSE,FALSE,0.590551181102362,0.590551181102362,0.984251968503937,0.78740157480315,2,"","",FALSE,FALSE,FALSE,FALSE,1,#N/A,1,1,"=R149C1:R195C8",FALSE,#N/A,#N/A,FALSE,FALSE,FALSE,1,65532,300,FALSE,FALSE,TRUE,TRUE,TRUE}</definedName>
    <definedName name="wvu.A_OTROS." hidden="1">{TRUE,TRUE,-1.25,-15.5,484.5,253.5,FALSE,TRUE,TRUE,TRUE,0,1,#N/A,198,#N/A,9.90163934426229,15.8461538461538,1,FALSE,FALSE,3,TRUE,1,FALSE,75,"Swvu.A_OTROS.","ACwvu.A_OTROS.",#N/A,FALSE,FALSE,0.590551181102362,0.590551181102362,0.984251968503937,0.78740157480315,2,"","",FALSE,FALSE,FALSE,FALSE,1,#N/A,1,1,"=R198C1:R244C17",FALSE,#N/A,#N/A,FALSE,FALSE,FALSE,1,65532,300,FALSE,FALSE,TRUE,TRUE,TRUE}</definedName>
    <definedName name="wvu.A_PERSONAL." hidden="1">{TRUE,TRUE,-1.25,-15.5,456.75,276.75,FALSE,TRUE,TRUE,TRUE,0,1,#N/A,101,#N/A,9.29508196721311,19.0769230769231,1,FALSE,FALSE,3,TRUE,1,FALSE,75,"Swvu.A_PERSONAL.","ACwvu.A_PERSONAL.",#N/A,FALSE,FALSE,0.984251968503937,0.590551181102362,0.78740157480315,0.78740157480315,1,"","",FALSE,FALSE,FALSE,FALSE,1,#N/A,1,1,"=R101C1:R146C11",FALSE,#N/A,#N/A,FALSE,FALSE,FALSE,1,65532,300,FALSE,FALSE,TRUE,TRUE,TRUE}</definedName>
    <definedName name="wvu.AGUA." hidden="1">{TRUE,TRUE,-1.25,-15.5,484.5,253.5,FALSE,TRUE,TRUE,TRUE,0,1,#N/A,1,#N/A,10.0819672131148,18.7142857142857,1,FALSE,FALSE,3,TRUE,1,FALSE,75,"Swvu.AGUA.","ACwvu.AGUA.",#N/A,FALSE,FALSE,0.984251968503937,0.590551181102362,0.78740157480315,0.78740157480315,1,"","",FALSE,FALSE,FALSE,FALSE,1,#N/A,1,1,"=R1C1:R38C8",FALSE,#N/A,#N/A,FALSE,FALSE,FALSE,1,300,300,FALSE,FALSE,TRUE,TRUE,TRUE}</definedName>
    <definedName name="wvu.ATENDIDO." hidden="1">{TRUE,TRUE,-1.25,-15.5,456.75,276.75,FALSE,TRUE,TRUE,TRUE,0,24,#N/A,1,#N/A,9.22727272727273,20.2307692307692,1,FALSE,FALSE,3,TRUE,1,FALSE,75,"Swvu.ATENDIDO.","ACwvu.ATENDIDO.",#N/A,FALSE,FALSE,0.984251968503937,0.590551181102362,0.78740157480315,0.78740157480315,1,"","",FALSE,FALSE,FALSE,FALSE,1,#N/A,1,1,"=R1C24:R43C32",FALSE,#N/A,#N/A,FALSE,FALSE,FALSE,1,65532,600,FALSE,FALSE,TRUE,TRUE,TRUE}</definedName>
    <definedName name="wvu.C_BLOQUE." hidden="1">{TRUE,TRUE,-1.25,-15.5,484.5,253.5,FALSE,TRUE,TRUE,TRUE,0,12,#N/A,173,#N/A,9.62121212121212,20.1428571428571,1,FALSE,FALSE,3,TRUE,1,FALSE,75,"Swvu.C_BLOQUE.","ACwvu.C_BLOQUE.",#N/A,FALSE,FALSE,0.590551181102362,0.590551181102362,0.984251968503937,0.78740157480315,1,"","",FALSE,FALSE,FALSE,FALSE,1,#N/A,1,1,"=R149C13:R190C21",FALSE,#N/A,#N/A,FALSE,FALSE,FALSE,1,65532,300,FALSE,FALSE,TRUE,TRUE,TRUE}</definedName>
    <definedName name="wvu.C_OTROS." hidden="1">{TRUE,TRUE,-1.25,-15.5,484.5,253.5,FALSE,TRUE,TRUE,TRUE,0,28,#N/A,220,#N/A,8.92424242424242,21.5714285714286,1,FALSE,FALSE,3,TRUE,1,FALSE,75,"Swvu.C_OTROS.","ACwvu.C_OTROS.",#N/A,FALSE,FALSE,0.590551181102362,0.590551181102362,0.984251968503937,0.78740157480315,2,"","",FALSE,FALSE,FALSE,FALSE,1,#N/A,1,1,"=R198C19:R239C35",FALSE,#N/A,#N/A,FALSE,FALSE,FALSE,1,65532,300,FALSE,FALSE,TRUE,TRUE,TRUE}</definedName>
    <definedName name="wvu.C_PERSONAL." hidden="1">{TRUE,TRUE,-1.25,-15.5,484.5,253.5,FALSE,TRUE,TRUE,TRUE,0,15,#N/A,105,#N/A,9.43939393939394,17.6153846153846,1,FALSE,FALSE,3,TRUE,1,FALSE,75,"Swvu.C_PERSONAL.","ACwvu.C_PERSONAL.",#N/A,FALSE,FALSE,0.590551181102362,0.590551181102362,0.984251968503937,0.78740157480315,2,"","",FALSE,FALSE,FALSE,FALSE,1,#N/A,1,1,"=R101C13:R146C23",FALSE,#N/A,#N/A,FALSE,FALSE,FALSE,1,65532,300,FALSE,FALSE,TRUE,TRUE,TRUE}</definedName>
    <definedName name="wvu.CAPACIDAD." hidden="1">{TRUE,TRUE,-1.25,-15.5,484.5,253.5,FALSE,TRUE,TRUE,TRUE,0,1,#N/A,1,#N/A,10.2295081967213,18.0714285714286,1,FALSE,FALSE,3,TRUE,1,FALSE,75,"Swvu.CAPACIDAD.","ACwvu.CAPACIDAD.",#N/A,FALSE,FALSE,0.590551181102362,0.590551181102362,0.984251968503937,0.78740157480315,2,"","",FALSE,FALSE,FALSE,FALSE,1,#N/A,1,1,"=R1C1:R41C21",FALSE,#N/A,#N/A,FALSE,FALSE,FALSE,1,65532,300,FALSE,FALSE,TRUE,TRUE,TRUE}</definedName>
    <definedName name="wvu.CAPACIDAD_CLOACA." hidden="1">{TRUE,TRUE,-1.25,-15.5,484.5,253.5,FALSE,TRUE,TRUE,TRUE,0,29,#N/A,81,#N/A,9.85245901639344,20.2142857142857,1,FALSE,FALSE,3,TRUE,1,FALSE,75,"Swvu.CAPACIDAD_CLOACA.","ACwvu.CAPACIDAD_CLOACA.",#N/A,FALSE,FALSE,0.590551181102362,0.590551181102362,0.984251968503937,0.78740157480315,2,"","",TRUE,FALSE,FALSE,FALSE,1,#N/A,1,1,"=R54C21:R95C37",FALSE,#N/A,#N/A,FALSE,FALSE,FALSE,1,65532,300,FALSE,FALSE,TRUE,TRUE,TRUE}</definedName>
    <definedName name="wvu.CAPCLOACA." hidden="1">{TRUE,TRUE,-1.25,-15.5,484.5,253.5,FALSE,TRUE,TRUE,TRUE,0,1,#N/A,71,#N/A,10.2295081967213,20.1428571428571,1,FALSE,FALSE,3,TRUE,1,FALSE,75,"Swvu.CAPCLOACA.","ACwvu.CAPCLOACA.",#N/A,FALSE,FALSE,0.590551181102362,0.590551181102362,0.984251968503937,0.78740157480315,1,"","",FALSE,FALSE,FALSE,FALSE,1,#N/A,1,1,"=R46C1:R86C8",FALSE,#N/A,#N/A,FALSE,FALSE,FALSE,1,65532,300,FALSE,FALSE,TRUE,TRUE,TRUE}</definedName>
    <definedName name="wvu.CLOACA." hidden="1">{TRUE,TRUE,-1.25,-15.5,484.5,253.5,FALSE,TRUE,TRUE,TRUE,0,6,#N/A,121,#N/A,9.94915254237288,20.1428571428571,1,FALSE,FALSE,3,TRUE,1,FALSE,75,"Swvu.CLOACA.","ACwvu.CLOACA.",#N/A,FALSE,FALSE,0.984251968503937,0.590551181102362,0.78740157480315,0.78740157480315,2,"","",FALSE,FALSE,FALSE,FALSE,1,#N/A,1,1,"=R83C1:R132C14",FALSE,#N/A,#N/A,FALSE,FALSE,FALSE,1,300,300,FALSE,FALSE,TRUE,TRUE,TRUE}</definedName>
    <definedName name="wvu.COMPLEMENTARIAS." hidden="1">{TRUE,TRUE,-1.25,-15.5,484.5,253.5,FALSE,TRUE,TRUE,TRUE,0,1,#N/A,73,#N/A,9.71875,21.4285714285714,1,FALSE,FALSE,3,TRUE,1,FALSE,75,"Swvu.COMPLEMENTARIAS.","ACwvu.COMPLEMENTARIAS.",#N/A,FALSE,FALSE,0.590551181102362,0.590551181102362,0.984251968503937,0.78740157480315,1,"","",FALSE,FALSE,FALSE,FALSE,1,#N/A,1,1,"=R51C1:R90C18",FALSE,#N/A,#N/A,FALSE,FALSE,FALSE,1,65532,300,FALSE,FALSE,TRUE,TRUE,TRUE}</definedName>
    <definedName name="wvu.DEMANDA." hidden="1">{TRUE,TRUE,-1.25,-15.5,484.5,253.5,FALSE,TRUE,TRUE,TRUE,0,1,#N/A,1,#N/A,9.85245901639344,16.4285714285714,1,FALSE,FALSE,3,TRUE,1,FALSE,75,"Swvu.DEMANDA.","ACwvu.DEMANDA.",#N/A,FALSE,FALSE,0.590551181102362,0.590551181102362,0.984251968503937,0.78740157480315,2,"","",TRUE,FALSE,FALSE,FALSE,1,#N/A,1,1,"=R1C1:R52C19",FALSE,#N/A,#N/A,FALSE,FALSE,FALSE,1,65532,300,FALSE,FALSE,TRUE,TRUE,TRUE}</definedName>
    <definedName name="wvu.DEMANDA_CLOACA." hidden="1">{TRUE,TRUE,-1.25,-15.5,484.5,253.5,FALSE,TRUE,TRUE,TRUE,0,9,#N/A,80,#N/A,9.85245901639344,20.2142857142857,1,FALSE,FALSE,3,TRUE,1,FALSE,75,"Swvu.DEMANDA_CLOACA.","ACwvu.DEMANDA_CLOACA.",#N/A,FALSE,FALSE,0.590551181102362,0.590551181102362,0.984251968503937,0.78740157480315,2,"","",TRUE,FALSE,FALSE,FALSE,1,#N/A,1,1,"=R54C1:R97C17",FALSE,#N/A,#N/A,FALSE,FALSE,FALSE,1,65532,300,FALSE,FALSE,TRUE,TRUE,TRUE}</definedName>
    <definedName name="wvu.DESPACHO." hidden="1">{TRUE,TRUE,-1.25,-15.5,484.5,253.5,FALSE,TRUE,TRUE,TRUE,0,34,#N/A,1,#N/A,9.79365079365079,16.4285714285714,1,FALSE,FALSE,3,TRUE,1,FALSE,75,"Swvu.DESPACHO.","ACwvu.DESPACHO.",#N/A,FALSE,FALSE,0.590551181102362,0.590551181102362,0.984251968503937,0.78740157480315,2,"","",TRUE,FALSE,FALSE,FALSE,1,#N/A,1,1,"=R1C32:R41C49",FALSE,#N/A,#N/A,FALSE,FALSE,FALSE,1,65532,300,FALSE,FALSE,TRUE,TRUE,TRUE}</definedName>
    <definedName name="wvu.E_AGUA." hidden="1">{TRUE,TRUE,-1.25,-15.5,456.75,276.75,FALSE,TRUE,TRUE,TRUE,0,1,#N/A,1,#N/A,9.29508196721311,18.5,1,FALSE,FALSE,3,TRUE,1,FALSE,75,"Swvu.E_AGUA.","ACwvu.E_AGUA.",#N/A,FALSE,FALSE,0.984251968503937,0.590551181102362,0.78740157480315,0.78740157480315,1,"","",FALSE,FALSE,FALSE,FALSE,1,#N/A,1,1,"=R1C1:R47C11",FALSE,#N/A,#N/A,FALSE,FALSE,FALSE,1,65532,300,FALSE,FALSE,TRUE,TRUE,TRUE}</definedName>
    <definedName name="wvu.E_CLOACA." hidden="1">{TRUE,TRUE,-1.25,-15.5,456.75,276.75,FALSE,TRUE,TRUE,TRUE,0,12,#N/A,1,#N/A,9.06060606060606,18.5,1,FALSE,FALSE,3,TRUE,1,FALSE,75,"Swvu.E_CLOACA.","ACwvu.E_CLOACA.",#N/A,FALSE,FALSE,0.984251968503937,0.590551181102362,0.78740157480315,0.78740157480315,1,"","",FALSE,FALSE,FALSE,FALSE,1,#N/A,1,1,"=R1C13:R47C20",FALSE,#N/A,#N/A,FALSE,FALSE,FALSE,1,65532,300,FALSE,FALSE,TRUE,TRUE,TRUE}</definedName>
    <definedName name="wvu.EFECTIVO." hidden="1">{TRUE,TRUE,-1.25,-15.5,484.5,253.5,FALSE,TRUE,TRUE,TRUE,0,51,#N/A,23,#N/A,8.57575757575758,20.1428571428571,1,FALSE,FALSE,3,TRUE,1,FALSE,75,"Swvu.EFECTIVO.","ACwvu.EFECTIVO.",#N/A,FALSE,FALSE,0.590551181102362,0.590551181102362,0.984251968503937,0.78740157480315,1,"","",TRUE,FALSE,FALSE,FALSE,1,#N/A,1,1,"=R1C51:R41C57",FALSE,#N/A,#N/A,FALSE,FALSE,FALSE,1,65532,300,FALSE,FALSE,TRUE,TRUE,TRUE}</definedName>
    <definedName name="wvu.ELASTICIDAD." hidden="1">{TRUE,TRUE,-1.25,-15.5,484.5,253.5,FALSE,TRUE,TRUE,TRUE,0,25,#N/A,63,#N/A,10.3888888888889,20.125,1,FALSE,FALSE,3,TRUE,1,FALSE,75,"Swvu.ELASTICIDAD.","ACwvu.ELASTICIDAD.",#N/A,FALSE,FALSE,0.984251968503937,0.590551181102362,0.78740157480315,0.78740157480315,1,"","",FALSE,FALSE,FALSE,FALSE,1,#N/A,1,1,"=R41C24:R80C32",FALSE,#N/A,#N/A,FALSE,FALSE,FALSE,1,300,300,FALSE,FALSE,TRUE,TRUE,TRUE}</definedName>
    <definedName name="wvu.FACT_AGUA." hidden="1">{TRUE,TRUE,-1.25,-15.5,456.75,276.75,FALSE,TRUE,TRUE,TRUE,0,1,#N/A,1,#N/A,9.24590163934426,20.2307692307692,1,FALSE,FALSE,3,TRUE,1,FALSE,75,"Swvu.FACT_AGUA.","ACwvu.FACT_AGUA.",#N/A,FALSE,FALSE,0.590551181102362,0.590551181102362,0.984251968503937,0.78740157480315,2,"","",TRUE,FALSE,FALSE,FALSE,1,#N/A,1,1,"=R1C1:R48C22",FALSE,#N/A,#N/A,FALSE,FALSE,FALSE,1,65532,600,FALSE,FALSE,TRUE,TRUE,TRUE}</definedName>
    <definedName name="wvu.FACT_CLOACA." hidden="1">{TRUE,TRUE,-1.25,-15.5,456.75,276.75,FALSE,TRUE,TRUE,TRUE,0,1,#N/A,54,#N/A,9.24590163934426,19.2857142857143,1,FALSE,FALSE,3,TRUE,1,FALSE,75,"Swvu.FACT_CLOACA.","ACwvu.FACT_CLOACA.",#N/A,FALSE,FALSE,0.590551181102362,0.590551181102362,0.984251968503937,0.78740157480315,2,"","",FALSE,FALSE,FALSE,FALSE,1,#N/A,1,1,"=R54C1:R96C22",FALSE,#N/A,#N/A,FALSE,FALSE,FALSE,1,65532,600,FALSE,FALSE,TRUE,TRUE,TRUE}</definedName>
    <definedName name="wvu.FACTURA_CLOACA." hidden="1">{TRUE,TRUE,-1.25,-15.5,484.5,253.5,FALSE,TRUE,TRUE,TRUE,0,44,#N/A,79,#N/A,9.15068493150685,20.2142857142857,1,FALSE,FALSE,3,TRUE,1,FALSE,75,"Swvu.FACTURA_CLOACA.","ACwvu.FACTURA_CLOACA.",#N/A,FALSE,FALSE,0.590551181102362,0.590551181102362,0.984251968503937,0.78740157480315,1,"","",TRUE,FALSE,FALSE,FALSE,1,#N/A,1,1,"=R54C41:R95C51",FALSE,#N/A,#N/A,FALSE,FALSE,FALSE,1,65532,300,FALSE,FALSE,TRUE,TRUE,TRUE}</definedName>
    <definedName name="wvu.IMPUESTOS." hidden="1">{TRUE,TRUE,-1.25,-15.5,484.5,253.5,FALSE,TRUE,TRUE,TRUE,0,10,#N/A,1,#N/A,10.3934426229508,14.8461538461538,1,FALSE,FALSE,3,TRUE,1,FALSE,75,"Swvu.IMPUESTOS.","ACwvu.IMPUESTOS.",#N/A,FALSE,FALSE,0.590551181102362,0.590551181102362,0.984251968503937,0.78740157480315,1,"","",FALSE,FALSE,FALSE,FALSE,1,#N/A,1,1,"=R1C20:R41C28",FALSE,#N/A,#N/A,FALSE,FALSE,FALSE,1,65532,300,FALSE,FALSE,TRUE,TRUE,TRUE}</definedName>
    <definedName name="wvu.INVERSIONES." hidden="1">{TRUE,TRUE,-1.25,-15.5,484.5,253.5,FALSE,TRUE,TRUE,TRUE,0,1,#N/A,1,#N/A,9.71875,14.8461538461538,1,FALSE,FALSE,3,TRUE,1,FALSE,75,"Swvu.INVERSIONES.","ACwvu.INVERSIONES.",#N/A,FALSE,FALSE,0.590551181102362,0.590551181102362,0.984251968503937,0.78740157480315,2,"","",FALSE,FALSE,FALSE,FALSE,1,#N/A,1,1,"=R1C1:R47C18",FALSE,#N/A,#N/A,FALSE,FALSE,FALSE,1,65532,300,FALSE,FALSE,TRUE,TRUE,TRUE}</definedName>
    <definedName name="wvu.PRODUCCION." hidden="1">{TRUE,TRUE,-1.25,-15.5,484.5,253.5,FALSE,TRUE,TRUE,TRUE,0,21,#N/A,27,#N/A,9.85245901639344,20.1428571428571,1,FALSE,FALSE,3,TRUE,1,FALSE,75,"Swvu.PRODUCCION.","ACwvu.PRODUCCION.",#N/A,FALSE,FALSE,0.590551181102362,0.590551181102362,0.984251968503937,0.78740157480315,2,"","",TRUE,FALSE,FALSE,FALSE,1,#N/A,1,1,"=R1C21:R41C29",FALSE,#N/A,#N/A,FALSE,FALSE,FALSE,1,65532,300,FALSE,FALSE,TRUE,TRUE,TRUE}</definedName>
    <definedName name="wvu.PROYECCIONES." hidden="1">{TRUE,TRUE,-1.25,-15.5,484.5,253.5,FALSE,TRUE,TRUE,TRUE,0,21,#N/A,45,#N/A,10.271186440678,16.6428571428571,1,FALSE,FALSE,3,TRUE,1,FALSE,75,"Swvu.PROYECCIONES.","ACwvu.PROYECCIONES.",#N/A,FALSE,FALSE,0.590551181102362,0.590551181102362,0.984251968503937,0.78740157480315,2,"","",FALSE,FALSE,FALSE,FALSE,1,#N/A,1,1,"=R41C1:R80C21",FALSE,#N/A,#N/A,FALSE,FALSE,FALSE,1,300,300,FALSE,FALSE,TRUE,TRUE,TRUE}</definedName>
    <definedName name="wvu.Q_AGUA." hidden="1">{TRUE,TRUE,-1.25,-15.5,456.75,276.75,FALSE,TRUE,TRUE,TRUE,0,1,#N/A,51,#N/A,9.29508196721311,18.5,1,FALSE,FALSE,3,TRUE,1,FALSE,75,"Swvu.Q_AGUA.","ACwvu.Q_AGUA.",#N/A,FALSE,FALSE,0.984251968503937,0.590551181102362,0.78740157480315,0.78740157480315,1,"","",FALSE,FALSE,FALSE,FALSE,1,#N/A,1,1,"=R51C1:R97C11",FALSE,#N/A,#N/A,FALSE,FALSE,FALSE,1,65532,300,FALSE,FALSE,TRUE,TRUE,TRUE}</definedName>
    <definedName name="wvu.Q_CLOACA." hidden="1">{TRUE,TRUE,-1.25,-15.5,456.75,276.75,FALSE,TRUE,TRUE,TRUE,0,12,#N/A,51,#N/A,9.06060606060606,18.5,1,FALSE,FALSE,3,TRUE,1,FALSE,75,"Swvu.Q_CLOACA.","ACwvu.Q_CLOACA.",#N/A,FALSE,FALSE,0.984251968503937,0.590551181102362,0.78740157480315,0.78740157480315,1,"","",FALSE,FALSE,FALSE,FALSE,1,#N/A,1,1,"=R51C13:R97C20",FALSE,#N/A,#N/A,FALSE,FALSE,FALSE,1,65532,300,FALSE,FALSE,TRUE,TRUE,TRUE}</definedName>
    <definedName name="x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XXXXX" hidden="1">{#N/A,#N/A,FALSE,"Aging Summary";#N/A,#N/A,FALSE,"Ratio Analysis";#N/A,#N/A,FALSE,"Test 120 Day Accts";#N/A,#N/A,FALSE,"Tickmarks"}</definedName>
    <definedName name="XXXXX_1" hidden="1">{#N/A,#N/A,FALSE,"Aging Summary";#N/A,#N/A,FALSE,"Ratio Analysis";#N/A,#N/A,FALSE,"Test 120 Day Accts";#N/A,#N/A,FALSE,"Tickmarks"}</definedName>
    <definedName name="Z_086A872D_15DF_436A_8459_CE22F6819FF4_.wvu.Rows" hidden="1">[3]Presentacion!#REF!</definedName>
    <definedName name="Z_17D3EC90_87F8_4A0B_BAA0_55BD9453D368_.wvu.Cols" hidden="1">#REF!</definedName>
    <definedName name="Z_17D3EC90_87F8_4A0B_BAA0_55BD9453D368_.wvu.PrintArea" hidden="1">#REF!</definedName>
    <definedName name="Z_18221E85_2738_4826_B9AD_8E50C2DD1989_.wvu.Cols" hidden="1">#REF!</definedName>
    <definedName name="Z_18221E85_2738_4826_B9AD_8E50C2DD1989_.wvu.PrintTitles" hidden="1">#REF!</definedName>
    <definedName name="Z_29231078_55DC_4F70_A159_A99DF0F9661D_.wvu.PrintArea" hidden="1">#REF!</definedName>
    <definedName name="Z_418FA5A0_5564_11D3_8D99_F5F8E649612C_.wvu.Cols" hidden="1">#REF!</definedName>
    <definedName name="Z_9C636A09_5B49_44BF_8483_F2706A9791E3_.wvu.PrintArea" hidden="1">#REF!</definedName>
    <definedName name="Z_9C636A09_5B49_44BF_8483_F2706A9791E3_.wvu.PrintTitles" hidden="1">#REF!</definedName>
    <definedName name="Z_BA3193E8_2EE6_49CD_BE98_AB998DF8A76E_.wvu.PrintTitles" hidden="1">#REF!</definedName>
    <definedName name="Z_D55C8B2E_861A_459E_9D09_3AF38A1DE99E_.wvu.Rows" hidden="1">[3]Presentacion!#REF!</definedName>
    <definedName name="Z_F540D718_D9AA_403F_AE49_60D937FD77E5_.wvu.Rows" hidden="1">[3]Presentacion!#REF!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29" i="1" l="1"/>
  <c r="BH29" i="1"/>
  <c r="BI29" i="1"/>
  <c r="BG30" i="1"/>
  <c r="BH30" i="1"/>
  <c r="BI30" i="1"/>
  <c r="BG31" i="1"/>
  <c r="BH31" i="1"/>
  <c r="BI31" i="1"/>
  <c r="BG32" i="1"/>
  <c r="BH32" i="1"/>
  <c r="BI32" i="1"/>
  <c r="BG33" i="1"/>
  <c r="BH33" i="1"/>
  <c r="BI33" i="1"/>
  <c r="BG34" i="1"/>
  <c r="BH34" i="1"/>
  <c r="BI34" i="1"/>
  <c r="BG35" i="1"/>
  <c r="BH35" i="1"/>
  <c r="BI35" i="1"/>
  <c r="BG36" i="1"/>
  <c r="BH36" i="1"/>
  <c r="BI36" i="1"/>
  <c r="BF36" i="1"/>
  <c r="BF35" i="1"/>
  <c r="BF30" i="1"/>
  <c r="BF31" i="1"/>
  <c r="BF32" i="1"/>
  <c r="BF33" i="1"/>
  <c r="BF34" i="1"/>
  <c r="BF29" i="1"/>
  <c r="BG26" i="1"/>
  <c r="BH26" i="1"/>
  <c r="BI26" i="1"/>
  <c r="BF26" i="1"/>
  <c r="BB36" i="1" l="1"/>
  <c r="BB35" i="1"/>
  <c r="BB30" i="1"/>
  <c r="BB26" i="1"/>
  <c r="BB34" i="1"/>
  <c r="BB33" i="1"/>
  <c r="BB32" i="1"/>
  <c r="BB31" i="1"/>
  <c r="BB29" i="1"/>
  <c r="BB16" i="1"/>
  <c r="BE29" i="1" l="1"/>
  <c r="BE30" i="1"/>
  <c r="BE31" i="1"/>
  <c r="BE32" i="1"/>
  <c r="BE33" i="1"/>
  <c r="BE34" i="1"/>
  <c r="BE35" i="1"/>
  <c r="BE36" i="1"/>
  <c r="BE26" i="1"/>
  <c r="BE16" i="1"/>
  <c r="BD29" i="1" l="1"/>
  <c r="BD30" i="1"/>
  <c r="BD31" i="1"/>
  <c r="BD32" i="1"/>
  <c r="BD33" i="1"/>
  <c r="BD34" i="1"/>
  <c r="BD35" i="1"/>
  <c r="BD36" i="1"/>
  <c r="BD26" i="1"/>
  <c r="BD16" i="1"/>
  <c r="BC36" i="1" l="1"/>
  <c r="BC35" i="1"/>
  <c r="BC32" i="1"/>
  <c r="BC33" i="1"/>
  <c r="BC34" i="1"/>
  <c r="BC31" i="1"/>
  <c r="BC30" i="1"/>
  <c r="BC29" i="1"/>
  <c r="BC26" i="1"/>
  <c r="BC16" i="1"/>
  <c r="AZ42" i="1" l="1"/>
  <c r="AZ43" i="1"/>
  <c r="AZ44" i="1"/>
  <c r="AZ45" i="1"/>
  <c r="AZ46" i="1"/>
  <c r="AZ47" i="1"/>
  <c r="AZ48" i="1"/>
  <c r="AZ41" i="1"/>
  <c r="D87" i="1" l="1"/>
  <c r="AN86" i="1"/>
  <c r="D86" i="1" s="1"/>
  <c r="AN85" i="1"/>
  <c r="D85" i="1"/>
  <c r="C85" i="1"/>
  <c r="AN84" i="1"/>
  <c r="D84" i="1" s="1"/>
  <c r="C84" i="1"/>
  <c r="D83" i="1"/>
  <c r="C66" i="1"/>
  <c r="C64" i="1"/>
  <c r="B64" i="1"/>
  <c r="C63" i="1"/>
  <c r="B63" i="1"/>
  <c r="C62" i="1"/>
  <c r="C61" i="1"/>
  <c r="B61" i="1"/>
  <c r="C60" i="1"/>
  <c r="B60" i="1"/>
  <c r="C59" i="1"/>
  <c r="C58" i="1"/>
  <c r="C57" i="1"/>
  <c r="C56" i="1"/>
  <c r="C55" i="1"/>
  <c r="B55" i="1"/>
  <c r="C54" i="1"/>
  <c r="C53" i="1"/>
  <c r="AN52" i="1"/>
  <c r="C52" i="1"/>
  <c r="C51" i="1"/>
  <c r="C50" i="1"/>
  <c r="C47" i="1"/>
  <c r="C46" i="1"/>
  <c r="B46" i="1"/>
  <c r="C45" i="1"/>
  <c r="B45" i="1"/>
  <c r="C44" i="1"/>
  <c r="B44" i="1"/>
  <c r="C43" i="1"/>
  <c r="B43" i="1"/>
  <c r="C42" i="1"/>
  <c r="B42" i="1"/>
  <c r="C41" i="1"/>
  <c r="C82" i="1" s="1"/>
  <c r="C83" i="1" s="1"/>
  <c r="B41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C7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C7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C7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C7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C7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C7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C7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C6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C87" i="1" l="1"/>
  <c r="C79" i="1"/>
  <c r="AN62" i="1" l="1"/>
  <c r="AO62" i="1" s="1"/>
  <c r="AP62" i="1" s="1"/>
  <c r="AN43" i="1" l="1"/>
  <c r="AO43" i="1" s="1"/>
  <c r="AP43" i="1" s="1"/>
  <c r="AN44" i="1"/>
  <c r="AO44" i="1" s="1"/>
  <c r="AP44" i="1" s="1"/>
  <c r="AN42" i="1"/>
  <c r="AO42" i="1" s="1"/>
  <c r="AP42" i="1" s="1"/>
  <c r="AN45" i="1"/>
  <c r="AO45" i="1" s="1"/>
  <c r="AP45" i="1" s="1"/>
  <c r="AN41" i="1"/>
  <c r="AN46" i="1" l="1"/>
  <c r="AO46" i="1" s="1"/>
  <c r="AP46" i="1" s="1"/>
  <c r="AN82" i="1"/>
  <c r="AN83" i="1" s="1"/>
  <c r="AN87" i="1" s="1"/>
  <c r="AO41" i="1"/>
  <c r="AP41" i="1" s="1"/>
  <c r="AN47" i="1"/>
  <c r="AN64" i="1"/>
  <c r="AO64" i="1" s="1"/>
  <c r="AP64" i="1" s="1"/>
  <c r="AN63" i="1"/>
  <c r="AO63" i="1" s="1"/>
  <c r="AP63" i="1" s="1"/>
  <c r="AO47" i="1" l="1"/>
  <c r="AP47" i="1" s="1"/>
  <c r="AN53" i="1"/>
  <c r="AO53" i="1" s="1"/>
  <c r="AP53" i="1" s="1"/>
  <c r="AN57" i="1" l="1"/>
  <c r="AO57" i="1" s="1"/>
  <c r="AP57" i="1" s="1"/>
  <c r="AN54" i="1" l="1"/>
  <c r="AO54" i="1" s="1"/>
  <c r="AP54" i="1" s="1"/>
  <c r="AN50" i="1" l="1"/>
  <c r="AO50" i="1" s="1"/>
  <c r="AP50" i="1" s="1"/>
  <c r="AN58" i="1" l="1"/>
  <c r="AO58" i="1" s="1"/>
  <c r="AP58" i="1" s="1"/>
  <c r="AN55" i="1" l="1"/>
  <c r="AO55" i="1" s="1"/>
  <c r="AP55" i="1" s="1"/>
  <c r="AN56" i="1"/>
  <c r="AO56" i="1" s="1"/>
  <c r="AP56" i="1" s="1"/>
  <c r="AN51" i="1" l="1"/>
  <c r="AO51" i="1" s="1"/>
  <c r="AP51" i="1" s="1"/>
  <c r="AN59" i="1" l="1"/>
  <c r="AO59" i="1" s="1"/>
  <c r="AP59" i="1" s="1"/>
  <c r="B57" i="1" l="1"/>
  <c r="B58" i="1"/>
  <c r="B59" i="1"/>
  <c r="B56" i="1"/>
  <c r="B52" i="1"/>
  <c r="B53" i="1"/>
  <c r="B54" i="1"/>
  <c r="B50" i="1"/>
  <c r="B62" i="1" l="1"/>
  <c r="B51" i="1"/>
  <c r="AN61" i="1" l="1"/>
  <c r="AO61" i="1" s="1"/>
  <c r="AP61" i="1" s="1"/>
  <c r="AN60" i="1"/>
  <c r="AO60" i="1" s="1"/>
  <c r="AP60" i="1" s="1"/>
  <c r="BK26" i="1" l="1"/>
  <c r="BL26" i="1" s="1"/>
  <c r="AN66" i="1"/>
  <c r="AO66" i="1" s="1"/>
  <c r="AP66" i="1" s="1"/>
  <c r="BK19" i="1" l="1"/>
  <c r="BL19" i="1" s="1"/>
  <c r="BK29" i="1"/>
  <c r="BL29" i="1" s="1"/>
  <c r="BK22" i="1" l="1"/>
  <c r="BL22" i="1" s="1"/>
  <c r="BK20" i="1"/>
  <c r="BL20" i="1" s="1"/>
  <c r="BK30" i="1"/>
  <c r="BL30" i="1" s="1"/>
  <c r="AN70" i="1" l="1"/>
  <c r="AO70" i="1" s="1"/>
  <c r="AP70" i="1" s="1"/>
  <c r="BK10" i="1"/>
  <c r="BL10" i="1" s="1"/>
  <c r="BK21" i="1"/>
  <c r="BL21" i="1" s="1"/>
  <c r="BK23" i="1"/>
  <c r="BL23" i="1" s="1"/>
  <c r="BK31" i="1"/>
  <c r="BL31" i="1" s="1"/>
  <c r="AN71" i="1" l="1"/>
  <c r="AO71" i="1" s="1"/>
  <c r="AP71" i="1" s="1"/>
  <c r="BK11" i="1"/>
  <c r="BL11" i="1" s="1"/>
  <c r="BK24" i="1"/>
  <c r="BL24" i="1" s="1"/>
  <c r="BK25" i="1"/>
  <c r="BL25" i="1" s="1"/>
  <c r="BK32" i="1"/>
  <c r="BL32" i="1" s="1"/>
  <c r="AN69" i="1" l="1"/>
  <c r="AO69" i="1" s="1"/>
  <c r="AP69" i="1" s="1"/>
  <c r="BK9" i="1"/>
  <c r="BL9" i="1" s="1"/>
  <c r="BK33" i="1"/>
  <c r="BL33" i="1" s="1"/>
  <c r="BK12" i="1" l="1"/>
  <c r="BL12" i="1" s="1"/>
  <c r="AN72" i="1"/>
  <c r="BK34" i="1"/>
  <c r="BL34" i="1" s="1"/>
  <c r="AN74" i="1" l="1"/>
  <c r="AO74" i="1" s="1"/>
  <c r="AP74" i="1" s="1"/>
  <c r="BK14" i="1"/>
  <c r="BL14" i="1" s="1"/>
  <c r="AN73" i="1"/>
  <c r="AO73" i="1" s="1"/>
  <c r="AP73" i="1" s="1"/>
  <c r="BK13" i="1"/>
  <c r="BL13" i="1" s="1"/>
  <c r="AO72" i="1"/>
  <c r="AP72" i="1" s="1"/>
  <c r="AN79" i="1"/>
  <c r="AO79" i="1" s="1"/>
  <c r="AP79" i="1" s="1"/>
  <c r="BK36" i="1"/>
  <c r="BL36" i="1" s="1"/>
  <c r="BK35" i="1"/>
  <c r="BL35" i="1" s="1"/>
  <c r="AN76" i="1" l="1"/>
  <c r="AO76" i="1" s="1"/>
  <c r="AP76" i="1" s="1"/>
  <c r="BK16" i="1"/>
  <c r="BL16" i="1" s="1"/>
  <c r="AN75" i="1"/>
  <c r="AO75" i="1" s="1"/>
  <c r="AP75" i="1" s="1"/>
  <c r="BK15" i="1"/>
  <c r="BL15" i="1" s="1"/>
</calcChain>
</file>

<file path=xl/sharedStrings.xml><?xml version="1.0" encoding="utf-8"?>
<sst xmlns="http://schemas.openxmlformats.org/spreadsheetml/2006/main" count="185" uniqueCount="68">
  <si>
    <t xml:space="preserve"> </t>
  </si>
  <si>
    <t>TARIFAS APLICADAS 2017-2018</t>
  </si>
  <si>
    <t>TIPO SUSCRITOR</t>
  </si>
  <si>
    <t>UNIDAD MEDIDA</t>
  </si>
  <si>
    <t>VARIACIÓN ÚLTIMO PERIODO</t>
  </si>
  <si>
    <t>MEDELLÍN</t>
  </si>
  <si>
    <t>ESTRATO 1</t>
  </si>
  <si>
    <t>$/USUARIO</t>
  </si>
  <si>
    <t>ESTRATO 2</t>
  </si>
  <si>
    <t>ESTRATO 3</t>
  </si>
  <si>
    <t>ESTRATO 4</t>
  </si>
  <si>
    <t>ESTRATO 5</t>
  </si>
  <si>
    <t>ESTRATO 6</t>
  </si>
  <si>
    <t>PP CIAL</t>
  </si>
  <si>
    <t>$/TON</t>
  </si>
  <si>
    <t>ITAGUI</t>
  </si>
  <si>
    <t>GP INDUSTR</t>
  </si>
  <si>
    <t>GG EN MUCIPIOS</t>
  </si>
  <si>
    <t>comparativo julio- agosto 2020</t>
  </si>
  <si>
    <t>TONELADAS</t>
  </si>
  <si>
    <t>julio</t>
  </si>
  <si>
    <t>agosto</t>
  </si>
  <si>
    <t>VARIACIÓN</t>
  </si>
  <si>
    <t>% VARIAC</t>
  </si>
  <si>
    <t>USUARIOS</t>
  </si>
  <si>
    <t>COSTOS DE REFERENCIA</t>
  </si>
  <si>
    <t>TDI PROMEDIO</t>
  </si>
  <si>
    <t>TARIFAS</t>
  </si>
  <si>
    <t>estrato 1</t>
  </si>
  <si>
    <t>estrato 2</t>
  </si>
  <si>
    <t>estrato 3</t>
  </si>
  <si>
    <t>estrato 4</t>
  </si>
  <si>
    <t>estrato 5</t>
  </si>
  <si>
    <t>estrato 6</t>
  </si>
  <si>
    <t>comercial</t>
  </si>
  <si>
    <t>Industrial</t>
  </si>
  <si>
    <t>INGRESOS</t>
  </si>
  <si>
    <t>PROMEDIO ESTRATO 4</t>
  </si>
  <si>
    <t>CALCULO CRT</t>
  </si>
  <si>
    <t>Toneladas</t>
  </si>
  <si>
    <t>CRT $ 2014</t>
  </si>
  <si>
    <t>Fa</t>
  </si>
  <si>
    <t>Productividad</t>
  </si>
  <si>
    <t>peajes</t>
  </si>
  <si>
    <t>CTR</t>
  </si>
  <si>
    <t xml:space="preserve"> ESTRATO 1 </t>
  </si>
  <si>
    <t xml:space="preserve"> ESTRATO 2 </t>
  </si>
  <si>
    <t xml:space="preserve"> ESTRATO 3 </t>
  </si>
  <si>
    <t xml:space="preserve"> ESTRATO 4 </t>
  </si>
  <si>
    <t xml:space="preserve"> ESTRATO 5 </t>
  </si>
  <si>
    <t xml:space="preserve"> ESTRATO 6 </t>
  </si>
  <si>
    <t xml:space="preserve"> PP CIAL </t>
  </si>
  <si>
    <t xml:space="preserve"> GP INDUSTR  </t>
  </si>
  <si>
    <t xml:space="preserve"> $                    -   </t>
  </si>
  <si>
    <t xml:space="preserve">   </t>
  </si>
  <si>
    <t>CALDAS</t>
  </si>
  <si>
    <t>ESTRELLA</t>
  </si>
  <si>
    <t>SABANETA</t>
  </si>
  <si>
    <t xml:space="preserve">ENVIGADO </t>
  </si>
  <si>
    <t>COPACABANA</t>
  </si>
  <si>
    <t>BELLO</t>
  </si>
  <si>
    <t>GIRARDOTA</t>
  </si>
  <si>
    <t>BARBOSA</t>
  </si>
  <si>
    <t>GG Diciembre 202</t>
  </si>
  <si>
    <t>GG Diciembre 2019</t>
  </si>
  <si>
    <t>APS</t>
  </si>
  <si>
    <t xml:space="preserve">Variación </t>
  </si>
  <si>
    <t>COMPARATIVO TARIFAS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</si>
</sst>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&quot;$&quot;* #,##0_-;\-&quot;$&quot;* #,##0_-;_-&quot;$&quot;* &quot;-&quot;??_-;_-@_-"/>
    <numFmt numFmtId="167" formatCode="0.0%"/>
    <numFmt numFmtId="168" formatCode="#,##0_ ;[Red]\-#,##0\ "/>
    <numFmt numFmtId="169" formatCode="_-* #,##0.00000_-;\-* #,##0.00000_-;_-* &quot;-&quot;_-;_-@_-"/>
    <numFmt numFmtId="170" formatCode="#,##0.00000_ ;[Red]\-#,##0.00000\ "/>
    <numFmt numFmtId="171" formatCode="#,##0.00_ ;[Red]\-#,##0.00\ "/>
    <numFmt numFmtId="172" formatCode="_-* #,##0_-;\-* #,##0_-;_-* &quot;-&quot;??_-;_-@_-"/>
    <numFmt numFmtId="173" formatCode="_-* #,##0.00000_-;\-* #,##0.00000_-;_-* &quot;-&quot;??_-;_-@_-"/>
    <numFmt numFmtId="174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7"/>
      <color rgb="FFFFFFFF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47E53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0" fontId="3" fillId="3" borderId="0" xfId="0" applyNumberFormat="1" applyFont="1" applyFill="1" applyAlignment="1">
      <alignment horizontal="center" vertical="center"/>
    </xf>
    <xf numFmtId="166" fontId="3" fillId="3" borderId="0" xfId="3" applyNumberFormat="1" applyFont="1" applyFill="1" applyBorder="1" applyAlignment="1">
      <alignment vertical="center"/>
    </xf>
    <xf numFmtId="166" fontId="3" fillId="3" borderId="0" xfId="3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0" xfId="0" applyFont="1" applyFill="1"/>
    <xf numFmtId="0" fontId="5" fillId="3" borderId="0" xfId="0" applyFont="1" applyFill="1"/>
    <xf numFmtId="166" fontId="3" fillId="3" borderId="0" xfId="3" applyNumberFormat="1" applyFont="1" applyFill="1" applyBorder="1"/>
    <xf numFmtId="166" fontId="3" fillId="3" borderId="0" xfId="3" applyNumberFormat="1" applyFont="1" applyFill="1"/>
    <xf numFmtId="17" fontId="4" fillId="4" borderId="0" xfId="3" applyNumberFormat="1" applyFont="1" applyFill="1" applyAlignment="1">
      <alignment horizontal="center" vertical="center"/>
    </xf>
    <xf numFmtId="166" fontId="4" fillId="3" borderId="0" xfId="3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0" fontId="4" fillId="3" borderId="0" xfId="0" applyNumberFormat="1" applyFont="1" applyFill="1" applyAlignment="1">
      <alignment horizontal="center" vertical="center"/>
    </xf>
    <xf numFmtId="166" fontId="4" fillId="3" borderId="0" xfId="3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43" fontId="3" fillId="3" borderId="0" xfId="1" applyFont="1" applyFill="1"/>
    <xf numFmtId="44" fontId="3" fillId="3" borderId="7" xfId="0" applyNumberFormat="1" applyFont="1" applyFill="1" applyBorder="1" applyAlignment="1">
      <alignment horizontal="center"/>
    </xf>
    <xf numFmtId="167" fontId="3" fillId="3" borderId="7" xfId="4" applyNumberFormat="1" applyFont="1" applyFill="1" applyBorder="1"/>
    <xf numFmtId="43" fontId="3" fillId="3" borderId="0" xfId="1" applyFont="1" applyFill="1" applyAlignment="1">
      <alignment horizontal="center"/>
    </xf>
    <xf numFmtId="41" fontId="3" fillId="3" borderId="0" xfId="2" applyFont="1" applyFill="1"/>
    <xf numFmtId="41" fontId="3" fillId="3" borderId="0" xfId="2" applyFont="1" applyFill="1" applyBorder="1"/>
    <xf numFmtId="44" fontId="3" fillId="3" borderId="11" xfId="0" applyNumberFormat="1" applyFont="1" applyFill="1" applyBorder="1" applyAlignment="1">
      <alignment horizontal="center"/>
    </xf>
    <xf numFmtId="44" fontId="3" fillId="3" borderId="12" xfId="0" applyNumberFormat="1" applyFont="1" applyFill="1" applyBorder="1" applyAlignment="1">
      <alignment horizontal="center"/>
    </xf>
    <xf numFmtId="44" fontId="3" fillId="3" borderId="13" xfId="0" applyNumberFormat="1" applyFont="1" applyFill="1" applyBorder="1" applyAlignment="1">
      <alignment horizontal="center"/>
    </xf>
    <xf numFmtId="167" fontId="3" fillId="3" borderId="11" xfId="4" applyNumberFormat="1" applyFont="1" applyFill="1" applyBorder="1"/>
    <xf numFmtId="44" fontId="3" fillId="3" borderId="0" xfId="3" applyFont="1" applyFill="1" applyBorder="1"/>
    <xf numFmtId="167" fontId="3" fillId="3" borderId="0" xfId="4" applyNumberFormat="1" applyFont="1" applyFill="1" applyBorder="1"/>
    <xf numFmtId="166" fontId="3" fillId="3" borderId="0" xfId="0" applyNumberFormat="1" applyFont="1" applyFill="1"/>
    <xf numFmtId="0" fontId="6" fillId="3" borderId="0" xfId="0" applyFont="1" applyFill="1"/>
    <xf numFmtId="0" fontId="7" fillId="3" borderId="0" xfId="0" applyFont="1" applyFill="1" applyAlignment="1">
      <alignment horizontal="center"/>
    </xf>
    <xf numFmtId="10" fontId="7" fillId="3" borderId="0" xfId="0" applyNumberFormat="1" applyFont="1" applyFill="1" applyAlignment="1">
      <alignment horizontal="center"/>
    </xf>
    <xf numFmtId="166" fontId="7" fillId="3" borderId="0" xfId="3" applyNumberFormat="1" applyFont="1" applyFill="1" applyBorder="1"/>
    <xf numFmtId="166" fontId="7" fillId="3" borderId="0" xfId="3" applyNumberFormat="1" applyFont="1" applyFill="1"/>
    <xf numFmtId="0" fontId="7" fillId="3" borderId="0" xfId="0" applyFont="1" applyFill="1"/>
    <xf numFmtId="0" fontId="6" fillId="6" borderId="13" xfId="0" applyFont="1" applyFill="1" applyBorder="1"/>
    <xf numFmtId="0" fontId="6" fillId="6" borderId="13" xfId="0" applyFont="1" applyFill="1" applyBorder="1" applyAlignment="1">
      <alignment horizontal="center"/>
    </xf>
    <xf numFmtId="10" fontId="6" fillId="6" borderId="13" xfId="0" applyNumberFormat="1" applyFont="1" applyFill="1" applyBorder="1" applyAlignment="1">
      <alignment horizontal="center"/>
    </xf>
    <xf numFmtId="43" fontId="7" fillId="3" borderId="13" xfId="0" applyNumberFormat="1" applyFont="1" applyFill="1" applyBorder="1"/>
    <xf numFmtId="0" fontId="6" fillId="3" borderId="13" xfId="0" applyFont="1" applyFill="1" applyBorder="1" applyAlignment="1">
      <alignment horizontal="center"/>
    </xf>
    <xf numFmtId="43" fontId="7" fillId="3" borderId="13" xfId="0" applyNumberFormat="1" applyFont="1" applyFill="1" applyBorder="1" applyAlignment="1">
      <alignment horizontal="center"/>
    </xf>
    <xf numFmtId="168" fontId="8" fillId="3" borderId="13" xfId="0" applyNumberFormat="1" applyFont="1" applyFill="1" applyBorder="1" applyAlignment="1">
      <alignment horizontal="center"/>
    </xf>
    <xf numFmtId="10" fontId="8" fillId="3" borderId="13" xfId="4" applyNumberFormat="1" applyFont="1" applyFill="1" applyBorder="1" applyAlignment="1">
      <alignment horizontal="center"/>
    </xf>
    <xf numFmtId="168" fontId="7" fillId="3" borderId="13" xfId="0" applyNumberFormat="1" applyFont="1" applyFill="1" applyBorder="1" applyAlignment="1">
      <alignment horizontal="center"/>
    </xf>
    <xf numFmtId="10" fontId="7" fillId="3" borderId="13" xfId="4" applyNumberFormat="1" applyFont="1" applyFill="1" applyBorder="1" applyAlignment="1">
      <alignment horizontal="center"/>
    </xf>
    <xf numFmtId="0" fontId="6" fillId="7" borderId="13" xfId="0" applyFont="1" applyFill="1" applyBorder="1"/>
    <xf numFmtId="41" fontId="6" fillId="7" borderId="13" xfId="2" applyFont="1" applyFill="1" applyBorder="1" applyAlignment="1">
      <alignment horizontal="center"/>
    </xf>
    <xf numFmtId="41" fontId="7" fillId="7" borderId="13" xfId="2" applyFont="1" applyFill="1" applyBorder="1" applyAlignment="1">
      <alignment horizontal="center"/>
    </xf>
    <xf numFmtId="168" fontId="7" fillId="7" borderId="13" xfId="0" applyNumberFormat="1" applyFont="1" applyFill="1" applyBorder="1" applyAlignment="1">
      <alignment horizontal="center"/>
    </xf>
    <xf numFmtId="10" fontId="7" fillId="7" borderId="13" xfId="4" applyNumberFormat="1" applyFont="1" applyFill="1" applyBorder="1" applyAlignment="1">
      <alignment horizontal="center"/>
    </xf>
    <xf numFmtId="0" fontId="6" fillId="3" borderId="13" xfId="0" applyFont="1" applyFill="1" applyBorder="1"/>
    <xf numFmtId="0" fontId="6" fillId="8" borderId="13" xfId="0" applyFont="1" applyFill="1" applyBorder="1"/>
    <xf numFmtId="0" fontId="6" fillId="8" borderId="13" xfId="0" applyFont="1" applyFill="1" applyBorder="1" applyAlignment="1">
      <alignment horizontal="center"/>
    </xf>
    <xf numFmtId="10" fontId="6" fillId="8" borderId="13" xfId="0" applyNumberFormat="1" applyFont="1" applyFill="1" applyBorder="1" applyAlignment="1">
      <alignment horizontal="center"/>
    </xf>
    <xf numFmtId="0" fontId="7" fillId="3" borderId="13" xfId="0" applyFont="1" applyFill="1" applyBorder="1"/>
    <xf numFmtId="41" fontId="7" fillId="3" borderId="13" xfId="2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41" fontId="6" fillId="3" borderId="13" xfId="2" applyFont="1" applyFill="1" applyBorder="1" applyAlignment="1">
      <alignment horizontal="center"/>
    </xf>
    <xf numFmtId="168" fontId="9" fillId="3" borderId="13" xfId="0" applyNumberFormat="1" applyFont="1" applyFill="1" applyBorder="1" applyAlignment="1">
      <alignment horizontal="center"/>
    </xf>
    <xf numFmtId="10" fontId="9" fillId="3" borderId="13" xfId="4" applyNumberFormat="1" applyFont="1" applyFill="1" applyBorder="1" applyAlignment="1">
      <alignment horizontal="center"/>
    </xf>
    <xf numFmtId="0" fontId="6" fillId="9" borderId="0" xfId="0" applyFont="1" applyFill="1"/>
    <xf numFmtId="169" fontId="6" fillId="3" borderId="13" xfId="2" applyNumberFormat="1" applyFont="1" applyFill="1" applyBorder="1" applyAlignment="1">
      <alignment horizontal="center"/>
    </xf>
    <xf numFmtId="170" fontId="6" fillId="3" borderId="13" xfId="0" applyNumberFormat="1" applyFont="1" applyFill="1" applyBorder="1" applyAlignment="1">
      <alignment horizontal="center"/>
    </xf>
    <xf numFmtId="0" fontId="7" fillId="10" borderId="13" xfId="0" applyFont="1" applyFill="1" applyBorder="1"/>
    <xf numFmtId="0" fontId="6" fillId="10" borderId="13" xfId="0" applyFont="1" applyFill="1" applyBorder="1" applyAlignment="1">
      <alignment horizontal="center"/>
    </xf>
    <xf numFmtId="10" fontId="6" fillId="10" borderId="13" xfId="0" applyNumberFormat="1" applyFont="1" applyFill="1" applyBorder="1" applyAlignment="1">
      <alignment horizontal="center"/>
    </xf>
    <xf numFmtId="44" fontId="7" fillId="3" borderId="13" xfId="0" applyNumberFormat="1" applyFont="1" applyFill="1" applyBorder="1" applyAlignment="1">
      <alignment horizontal="center"/>
    </xf>
    <xf numFmtId="171" fontId="7" fillId="3" borderId="13" xfId="2" applyNumberFormat="1" applyFont="1" applyFill="1" applyBorder="1" applyAlignment="1">
      <alignment horizontal="center"/>
    </xf>
    <xf numFmtId="0" fontId="6" fillId="11" borderId="13" xfId="0" applyFont="1" applyFill="1" applyBorder="1"/>
    <xf numFmtId="0" fontId="6" fillId="11" borderId="13" xfId="0" applyFont="1" applyFill="1" applyBorder="1" applyAlignment="1">
      <alignment horizontal="center"/>
    </xf>
    <xf numFmtId="10" fontId="6" fillId="11" borderId="13" xfId="0" applyNumberFormat="1" applyFont="1" applyFill="1" applyBorder="1" applyAlignment="1">
      <alignment horizontal="center"/>
    </xf>
    <xf numFmtId="165" fontId="7" fillId="3" borderId="13" xfId="0" applyNumberFormat="1" applyFont="1" applyFill="1" applyBorder="1" applyAlignment="1">
      <alignment horizontal="center"/>
    </xf>
    <xf numFmtId="0" fontId="6" fillId="12" borderId="0" xfId="0" applyFont="1" applyFill="1"/>
    <xf numFmtId="172" fontId="6" fillId="3" borderId="1" xfId="1" applyNumberFormat="1" applyFont="1" applyFill="1" applyBorder="1"/>
    <xf numFmtId="172" fontId="7" fillId="3" borderId="2" xfId="1" applyNumberFormat="1" applyFont="1" applyFill="1" applyBorder="1" applyAlignment="1">
      <alignment horizontal="center"/>
    </xf>
    <xf numFmtId="43" fontId="10" fillId="3" borderId="2" xfId="3" applyNumberFormat="1" applyFont="1" applyFill="1" applyBorder="1"/>
    <xf numFmtId="0" fontId="7" fillId="3" borderId="2" xfId="0" applyFont="1" applyFill="1" applyBorder="1" applyAlignment="1">
      <alignment horizontal="center"/>
    </xf>
    <xf numFmtId="172" fontId="7" fillId="3" borderId="3" xfId="1" applyNumberFormat="1" applyFont="1" applyFill="1" applyBorder="1" applyAlignment="1">
      <alignment horizontal="center"/>
    </xf>
    <xf numFmtId="172" fontId="7" fillId="3" borderId="5" xfId="1" applyNumberFormat="1" applyFont="1" applyFill="1" applyBorder="1"/>
    <xf numFmtId="43" fontId="7" fillId="3" borderId="0" xfId="0" applyNumberFormat="1" applyFont="1" applyFill="1" applyAlignment="1">
      <alignment horizontal="center"/>
    </xf>
    <xf numFmtId="43" fontId="7" fillId="3" borderId="0" xfId="3" applyNumberFormat="1" applyFont="1" applyFill="1" applyBorder="1"/>
    <xf numFmtId="43" fontId="7" fillId="3" borderId="6" xfId="0" applyNumberFormat="1" applyFont="1" applyFill="1" applyBorder="1" applyAlignment="1">
      <alignment horizontal="center"/>
    </xf>
    <xf numFmtId="173" fontId="7" fillId="3" borderId="0" xfId="1" applyNumberFormat="1" applyFont="1" applyFill="1" applyBorder="1" applyAlignment="1">
      <alignment horizontal="center"/>
    </xf>
    <xf numFmtId="173" fontId="7" fillId="3" borderId="6" xfId="1" applyNumberFormat="1" applyFont="1" applyFill="1" applyBorder="1" applyAlignment="1">
      <alignment horizontal="center"/>
    </xf>
    <xf numFmtId="174" fontId="7" fillId="3" borderId="0" xfId="4" applyNumberFormat="1" applyFont="1" applyFill="1" applyBorder="1" applyAlignment="1">
      <alignment horizontal="right"/>
    </xf>
    <xf numFmtId="174" fontId="7" fillId="3" borderId="6" xfId="4" applyNumberFormat="1" applyFont="1" applyFill="1" applyBorder="1" applyAlignment="1">
      <alignment horizontal="right"/>
    </xf>
    <xf numFmtId="172" fontId="7" fillId="3" borderId="0" xfId="1" applyNumberFormat="1" applyFont="1" applyFill="1" applyBorder="1" applyAlignment="1">
      <alignment horizontal="center"/>
    </xf>
    <xf numFmtId="172" fontId="7" fillId="3" borderId="6" xfId="1" applyNumberFormat="1" applyFont="1" applyFill="1" applyBorder="1" applyAlignment="1">
      <alignment horizontal="center"/>
    </xf>
    <xf numFmtId="172" fontId="7" fillId="12" borderId="8" xfId="1" applyNumberFormat="1" applyFont="1" applyFill="1" applyBorder="1"/>
    <xf numFmtId="43" fontId="7" fillId="12" borderId="9" xfId="0" applyNumberFormat="1" applyFont="1" applyFill="1" applyBorder="1"/>
    <xf numFmtId="43" fontId="7" fillId="12" borderId="9" xfId="1" applyFont="1" applyFill="1" applyBorder="1"/>
    <xf numFmtId="0" fontId="7" fillId="12" borderId="9" xfId="0" applyFont="1" applyFill="1" applyBorder="1" applyAlignment="1">
      <alignment horizontal="center"/>
    </xf>
    <xf numFmtId="43" fontId="7" fillId="12" borderId="10" xfId="0" applyNumberFormat="1" applyFont="1" applyFill="1" applyBorder="1"/>
    <xf numFmtId="43" fontId="3" fillId="3" borderId="0" xfId="0" applyNumberFormat="1" applyFont="1" applyFill="1" applyAlignment="1">
      <alignment horizontal="center"/>
    </xf>
    <xf numFmtId="41" fontId="3" fillId="3" borderId="0" xfId="2" applyFont="1" applyFill="1" applyAlignment="1">
      <alignment horizontal="center"/>
    </xf>
    <xf numFmtId="0" fontId="11" fillId="13" borderId="0" xfId="0" applyFont="1" applyFill="1" applyAlignment="1">
      <alignment horizontal="center" vertical="center"/>
    </xf>
    <xf numFmtId="0" fontId="11" fillId="13" borderId="0" xfId="0" applyFont="1" applyFill="1" applyAlignment="1">
      <alignment horizontal="center" vertical="center" wrapText="1"/>
    </xf>
    <xf numFmtId="17" fontId="11" fillId="13" borderId="0" xfId="0" applyNumberFormat="1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2" fillId="5" borderId="14" xfId="0" applyFont="1" applyFill="1" applyBorder="1" applyAlignment="1">
      <alignment vertical="center"/>
    </xf>
    <xf numFmtId="0" fontId="13" fillId="14" borderId="15" xfId="0" applyFont="1" applyFill="1" applyBorder="1" applyAlignment="1">
      <alignment horizontal="center" vertical="center"/>
    </xf>
    <xf numFmtId="0" fontId="13" fillId="14" borderId="16" xfId="0" applyFont="1" applyFill="1" applyBorder="1" applyAlignment="1">
      <alignment horizontal="center" vertical="center"/>
    </xf>
    <xf numFmtId="0" fontId="13" fillId="14" borderId="17" xfId="0" applyFont="1" applyFill="1" applyBorder="1" applyAlignment="1">
      <alignment vertical="center"/>
    </xf>
    <xf numFmtId="164" fontId="13" fillId="14" borderId="18" xfId="0" applyNumberFormat="1" applyFont="1" applyFill="1" applyBorder="1" applyAlignment="1">
      <alignment horizontal="center" vertical="center"/>
    </xf>
    <xf numFmtId="0" fontId="13" fillId="14" borderId="19" xfId="0" applyFont="1" applyFill="1" applyBorder="1" applyAlignment="1">
      <alignment vertical="center"/>
    </xf>
    <xf numFmtId="0" fontId="13" fillId="14" borderId="20" xfId="0" applyFont="1" applyFill="1" applyBorder="1" applyAlignment="1">
      <alignment horizontal="center" vertical="center"/>
    </xf>
    <xf numFmtId="164" fontId="13" fillId="14" borderId="20" xfId="0" applyNumberFormat="1" applyFont="1" applyFill="1" applyBorder="1" applyAlignment="1">
      <alignment horizontal="center" vertical="center"/>
    </xf>
    <xf numFmtId="164" fontId="13" fillId="14" borderId="21" xfId="0" applyNumberFormat="1" applyFont="1" applyFill="1" applyBorder="1" applyAlignment="1">
      <alignment horizontal="center" vertical="center"/>
    </xf>
    <xf numFmtId="164" fontId="13" fillId="14" borderId="13" xfId="0" applyNumberFormat="1" applyFont="1" applyFill="1" applyBorder="1" applyAlignment="1">
      <alignment horizontal="center" vertical="center"/>
    </xf>
    <xf numFmtId="10" fontId="13" fillId="14" borderId="13" xfId="4" applyNumberFormat="1" applyFont="1" applyFill="1" applyBorder="1" applyAlignment="1">
      <alignment horizontal="center" vertical="center"/>
    </xf>
    <xf numFmtId="164" fontId="13" fillId="14" borderId="0" xfId="0" applyNumberFormat="1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10" fontId="13" fillId="14" borderId="0" xfId="4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3" fillId="14" borderId="0" xfId="0" applyFont="1" applyFill="1" applyBorder="1" applyAlignment="1">
      <alignment vertical="center"/>
    </xf>
    <xf numFmtId="44" fontId="3" fillId="3" borderId="0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0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44" fontId="3" fillId="3" borderId="20" xfId="0" applyNumberFormat="1" applyFont="1" applyFill="1" applyBorder="1" applyAlignment="1">
      <alignment horizontal="center"/>
    </xf>
    <xf numFmtId="44" fontId="3" fillId="3" borderId="15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164" fontId="13" fillId="3" borderId="2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164" fontId="13" fillId="14" borderId="17" xfId="0" applyNumberFormat="1" applyFont="1" applyFill="1" applyBorder="1" applyAlignment="1">
      <alignment horizontal="center" vertical="center"/>
    </xf>
    <xf numFmtId="164" fontId="13" fillId="14" borderId="19" xfId="0" applyNumberFormat="1" applyFont="1" applyFill="1" applyBorder="1" applyAlignment="1">
      <alignment horizontal="center" vertical="center"/>
    </xf>
    <xf numFmtId="0" fontId="13" fillId="14" borderId="14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\Documentos\TEMP\CTYWKBKS\LA\MEX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MARZO%20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ABRIL%202018-APLICADO%20JUA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MAYO%20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JUNIO%20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JULIO%20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agosto%20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septiembre%20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Octubre%20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Noviembre%20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Diciemb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\Documentos\Documentos\TEMP\CTYWKBKS\LA\MEX9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ENERO%20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FEBRERO%20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MARZO%20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ABRIL%20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MAYO%20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JUNIO%20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JULIO%20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AGOSTO%20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SEPTIEM%20%20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OCTUBR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vmednas\Preingenieria\Documents%20and%20Settings\crendon.HMV\Local%20Settings\Temporary%20Internet%20Files\OLK3\859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NOVIEMBRE%20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9/DICIEMB%20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20/JULIO%20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h/AppData/Local/Microsoft/Windows/INetCache/Content.Outlook/CN8HTS50/noviembre%20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20/MODELO%20SEMESTRE%202-2020/Estudio%20de%20costos%202020-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Baranoa%20y%20Polonuevo\MODELO%20FINANCIERO%20DE%20AGOSTO%2012%20D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neyman\HTML\Mobile%20Forecasts\Nov01\AME\CTYWKBKS\LA\MEX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\Documentos\CTYWKBKS\LA\MEX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7/DICIEMBRE%20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enero%20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ncat/Desktop/CARPETA%20NOV-2017/MARLENY/Mis%20documentos%202/TARIFAS%202018/Febrero%202018%20corregu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MEX95IB"/>
      <sheetName val="Public"/>
      <sheetName val="Basic Inputs"/>
      <sheetName val="Telecom Assumptions"/>
      <sheetName val="MobileIB"/>
      <sheetName val="Hoja2"/>
      <sheetName val="USUARIOS"/>
      <sheetName val="DATOS"/>
      <sheetName val="COMPARATIVO"/>
      <sheetName val="PRECIOS $2019"/>
      <sheetName val="tdi"/>
      <sheetName val="COSTOS REF"/>
      <sheetName val="TAR OCT11"/>
      <sheetName val="TARIFA OCT14"/>
      <sheetName val="TARIFA OCT17"/>
      <sheetName val="TARIFA OCT18"/>
      <sheetName val="TARIFA DF PRY"/>
      <sheetName val="TARIFAS PRY"/>
      <sheetName val="PXQ TARIFA"/>
      <sheetName val="PXQ TARIFA ITAG y GG"/>
      <sheetName val="PREPAGO"/>
      <sheetName val="NEW TON AFORADAS"/>
      <sheetName val="COMPARATIVO (2)"/>
      <sheetName val="PPTO OCT2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Di"/>
      <sheetName val="AJUSTE"/>
      <sheetName val="X"/>
      <sheetName val="CARGA MARZO"/>
      <sheetName val="TON APROVECHA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9">
          <cell r="D9">
            <v>72.290000000000006</v>
          </cell>
        </row>
      </sheetData>
      <sheetData sheetId="3">
        <row r="5">
          <cell r="D5">
            <v>2.1109448906077416E-3</v>
          </cell>
        </row>
      </sheetData>
      <sheetData sheetId="4"/>
      <sheetData sheetId="5"/>
      <sheetData sheetId="6"/>
      <sheetData sheetId="7"/>
      <sheetData sheetId="8">
        <row r="11">
          <cell r="C11">
            <v>1437.73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R4"/>
        </row>
        <row r="9">
          <cell r="S9">
            <v>8185.84</v>
          </cell>
        </row>
        <row r="10">
          <cell r="S10">
            <v>11342.3</v>
          </cell>
        </row>
        <row r="11">
          <cell r="S11">
            <v>16414.599999999999</v>
          </cell>
        </row>
        <row r="12">
          <cell r="S12">
            <v>20329.96</v>
          </cell>
        </row>
        <row r="13">
          <cell r="S13">
            <v>41756.400000000001</v>
          </cell>
        </row>
        <row r="14">
          <cell r="S14">
            <v>50846.57</v>
          </cell>
        </row>
        <row r="15">
          <cell r="S15">
            <v>52498.1</v>
          </cell>
        </row>
        <row r="16">
          <cell r="S16">
            <v>201464.53637756771</v>
          </cell>
        </row>
        <row r="19">
          <cell r="S19">
            <v>10784.684021722695</v>
          </cell>
        </row>
        <row r="20">
          <cell r="S20">
            <v>12738.668612885733</v>
          </cell>
        </row>
        <row r="21">
          <cell r="S21">
            <v>16682.582287037916</v>
          </cell>
        </row>
        <row r="22">
          <cell r="S22">
            <v>19602.805117857133</v>
          </cell>
        </row>
        <row r="23">
          <cell r="S23">
            <v>32791.129513241882</v>
          </cell>
        </row>
        <row r="24">
          <cell r="S24">
            <v>41945.353246647006</v>
          </cell>
        </row>
        <row r="25">
          <cell r="S25">
            <v>62335.309105768465</v>
          </cell>
        </row>
        <row r="26">
          <cell r="S26">
            <v>203636.36</v>
          </cell>
        </row>
        <row r="29">
          <cell r="S29">
            <v>197805.28</v>
          </cell>
        </row>
        <row r="30">
          <cell r="S30">
            <v>210860.31</v>
          </cell>
        </row>
        <row r="31">
          <cell r="S31">
            <v>195389.28</v>
          </cell>
        </row>
        <row r="32">
          <cell r="S32">
            <v>201384</v>
          </cell>
        </row>
        <row r="33">
          <cell r="S33">
            <v>201384</v>
          </cell>
        </row>
        <row r="34">
          <cell r="S34">
            <v>201384</v>
          </cell>
        </row>
        <row r="35">
          <cell r="S35">
            <v>219085.33</v>
          </cell>
        </row>
        <row r="36">
          <cell r="S36">
            <v>202181.33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ON APROVECHA"/>
      <sheetName val="TDi"/>
      <sheetName val="CARGA SC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9">
          <cell r="D9">
            <v>72.290000000000006</v>
          </cell>
        </row>
      </sheetData>
      <sheetData sheetId="3"/>
      <sheetData sheetId="4">
        <row r="5">
          <cell r="D5">
            <v>2.1109448906077416E-3</v>
          </cell>
        </row>
      </sheetData>
      <sheetData sheetId="5"/>
      <sheetData sheetId="6">
        <row r="11">
          <cell r="C11">
            <v>1437.73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T9">
            <v>8210.17</v>
          </cell>
        </row>
        <row r="10">
          <cell r="T10">
            <v>11374.74</v>
          </cell>
        </row>
        <row r="11">
          <cell r="T11">
            <v>16460.560000000001</v>
          </cell>
        </row>
        <row r="12">
          <cell r="T12">
            <v>20384.03</v>
          </cell>
        </row>
        <row r="13">
          <cell r="T13">
            <v>41856.43</v>
          </cell>
        </row>
        <row r="14">
          <cell r="T14">
            <v>50954.71</v>
          </cell>
        </row>
        <row r="15">
          <cell r="T15">
            <v>52579.21</v>
          </cell>
        </row>
        <row r="16">
          <cell r="T16">
            <v>201469.02149095043</v>
          </cell>
        </row>
        <row r="19">
          <cell r="T19">
            <v>10592.930421722695</v>
          </cell>
        </row>
        <row r="20">
          <cell r="T20">
            <v>12522.172612885734</v>
          </cell>
        </row>
        <row r="21">
          <cell r="T21">
            <v>16404.230287037917</v>
          </cell>
        </row>
        <row r="22">
          <cell r="T22">
            <v>19293.525117857134</v>
          </cell>
        </row>
        <row r="23">
          <cell r="T23">
            <v>32327.209513241884</v>
          </cell>
        </row>
        <row r="24">
          <cell r="T24">
            <v>41450.505246647008</v>
          </cell>
        </row>
        <row r="25">
          <cell r="T25">
            <v>61840.461105768467</v>
          </cell>
        </row>
        <row r="26">
          <cell r="T26">
            <v>203636.36</v>
          </cell>
        </row>
        <row r="29">
          <cell r="T29">
            <v>197805.28</v>
          </cell>
        </row>
        <row r="30">
          <cell r="T30">
            <v>210860.31</v>
          </cell>
        </row>
        <row r="31">
          <cell r="T31">
            <v>195389.28</v>
          </cell>
        </row>
        <row r="32">
          <cell r="T32">
            <v>201384</v>
          </cell>
        </row>
        <row r="33">
          <cell r="T33">
            <v>201384</v>
          </cell>
        </row>
        <row r="34">
          <cell r="T34">
            <v>201384</v>
          </cell>
        </row>
        <row r="35">
          <cell r="T35">
            <v>219085.33</v>
          </cell>
        </row>
        <row r="36">
          <cell r="T36">
            <v>202181.33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ON APROVECHA"/>
      <sheetName val="TDi"/>
      <sheetName val="CARGA SC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5">
          <cell r="D5">
            <v>1437.73</v>
          </cell>
        </row>
      </sheetData>
      <sheetData sheetId="3"/>
      <sheetData sheetId="4">
        <row r="5">
          <cell r="D5">
            <v>2.1109448906077416E-3</v>
          </cell>
        </row>
      </sheetData>
      <sheetData sheetId="5"/>
      <sheetData sheetId="6">
        <row r="11">
          <cell r="C11">
            <v>1437.73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T4"/>
        </row>
        <row r="9">
          <cell r="U9">
            <v>8209.86</v>
          </cell>
        </row>
        <row r="10">
          <cell r="U10">
            <v>11374.31</v>
          </cell>
        </row>
        <row r="11">
          <cell r="U11">
            <v>16459.96</v>
          </cell>
        </row>
        <row r="12">
          <cell r="U12">
            <v>20383.32</v>
          </cell>
        </row>
        <row r="13">
          <cell r="U13">
            <v>41855.11</v>
          </cell>
        </row>
        <row r="14">
          <cell r="U14">
            <v>50953.29</v>
          </cell>
        </row>
        <row r="15">
          <cell r="U15">
            <v>52578.14</v>
          </cell>
        </row>
        <row r="16">
          <cell r="U16">
            <v>201468.84344042596</v>
          </cell>
        </row>
        <row r="19">
          <cell r="U19">
            <v>10293.717801722694</v>
          </cell>
        </row>
        <row r="20">
          <cell r="U20">
            <v>12184.351912885733</v>
          </cell>
        </row>
        <row r="21">
          <cell r="U21">
            <v>15969.889387037918</v>
          </cell>
        </row>
        <row r="22">
          <cell r="U22">
            <v>18810.924117857132</v>
          </cell>
        </row>
        <row r="23">
          <cell r="U23">
            <v>31603.308013241884</v>
          </cell>
        </row>
        <row r="24">
          <cell r="U24">
            <v>40678.343646647001</v>
          </cell>
        </row>
        <row r="25">
          <cell r="U25">
            <v>61068.299505768475</v>
          </cell>
        </row>
        <row r="26">
          <cell r="U26">
            <v>203636.36</v>
          </cell>
        </row>
        <row r="29">
          <cell r="U29">
            <v>197805.28</v>
          </cell>
        </row>
        <row r="30">
          <cell r="U30">
            <v>210860.31</v>
          </cell>
        </row>
        <row r="31">
          <cell r="U31">
            <v>195389.28</v>
          </cell>
        </row>
        <row r="32">
          <cell r="U32">
            <v>201384</v>
          </cell>
        </row>
        <row r="33">
          <cell r="U33">
            <v>201384</v>
          </cell>
        </row>
        <row r="34">
          <cell r="U34">
            <v>201384</v>
          </cell>
        </row>
        <row r="35">
          <cell r="U35">
            <v>219085.33</v>
          </cell>
        </row>
        <row r="36">
          <cell r="U36">
            <v>202181.33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ON APROVECHA"/>
      <sheetName val="TDi"/>
      <sheetName val="CARGA SC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9">
          <cell r="D9">
            <v>72.290000000000006</v>
          </cell>
        </row>
      </sheetData>
      <sheetData sheetId="3"/>
      <sheetData sheetId="4">
        <row r="5">
          <cell r="D5">
            <v>2.1109448906077416E-3</v>
          </cell>
        </row>
      </sheetData>
      <sheetData sheetId="5">
        <row r="23">
          <cell r="V23">
            <v>124062.35</v>
          </cell>
        </row>
      </sheetData>
      <sheetData sheetId="6">
        <row r="11">
          <cell r="C11">
            <v>1437.73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V9">
            <v>8233.09</v>
          </cell>
        </row>
        <row r="10">
          <cell r="V10">
            <v>11405.3</v>
          </cell>
        </row>
        <row r="11">
          <cell r="V11">
            <v>16503.86</v>
          </cell>
        </row>
        <row r="12">
          <cell r="V12">
            <v>20434.96</v>
          </cell>
        </row>
        <row r="13">
          <cell r="V13">
            <v>41950.65</v>
          </cell>
        </row>
        <row r="14">
          <cell r="V14">
            <v>51056.58</v>
          </cell>
        </row>
        <row r="15">
          <cell r="V15">
            <v>52655.61</v>
          </cell>
        </row>
        <row r="16">
          <cell r="V16">
            <v>201483.58686314675</v>
          </cell>
        </row>
        <row r="19">
          <cell r="V19">
            <v>10293.327201722695</v>
          </cell>
        </row>
        <row r="20">
          <cell r="V20">
            <v>12183.910912885734</v>
          </cell>
        </row>
        <row r="21">
          <cell r="V21">
            <v>15969.322387037915</v>
          </cell>
        </row>
        <row r="22">
          <cell r="V22">
            <v>18810.294117857135</v>
          </cell>
        </row>
        <row r="23">
          <cell r="V23">
            <v>31602.363013241884</v>
          </cell>
        </row>
        <row r="24">
          <cell r="V24">
            <v>40677.335646647</v>
          </cell>
        </row>
        <row r="25">
          <cell r="V25">
            <v>61067.291505768473</v>
          </cell>
        </row>
        <row r="26">
          <cell r="V26">
            <v>203636.36</v>
          </cell>
        </row>
        <row r="29">
          <cell r="V29">
            <v>197805.28</v>
          </cell>
        </row>
        <row r="30">
          <cell r="V30">
            <v>210860.31</v>
          </cell>
        </row>
        <row r="31">
          <cell r="V31">
            <v>195389.28</v>
          </cell>
        </row>
        <row r="32">
          <cell r="V32">
            <v>201384</v>
          </cell>
        </row>
        <row r="33">
          <cell r="V33">
            <v>201384</v>
          </cell>
        </row>
        <row r="34">
          <cell r="V34">
            <v>201384</v>
          </cell>
        </row>
        <row r="35">
          <cell r="V35">
            <v>219085.33</v>
          </cell>
        </row>
        <row r="36">
          <cell r="V36">
            <v>202181.33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ON APROVECHA"/>
      <sheetName val="TDi"/>
      <sheetName val="CARGA SC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5">
          <cell r="D5">
            <v>1437.73</v>
          </cell>
        </row>
      </sheetData>
      <sheetData sheetId="3"/>
      <sheetData sheetId="4">
        <row r="5">
          <cell r="D5">
            <v>2.1109448906077416E-3</v>
          </cell>
        </row>
      </sheetData>
      <sheetData sheetId="5"/>
      <sheetData sheetId="6">
        <row r="11">
          <cell r="C11">
            <v>1437.73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W9">
            <v>8267.69</v>
          </cell>
        </row>
        <row r="10">
          <cell r="W10">
            <v>11451.42</v>
          </cell>
        </row>
        <row r="11">
          <cell r="W11">
            <v>16569.189999999999</v>
          </cell>
        </row>
        <row r="12">
          <cell r="W12">
            <v>20511.82</v>
          </cell>
        </row>
        <row r="13">
          <cell r="W13">
            <v>42092.84</v>
          </cell>
        </row>
        <row r="14">
          <cell r="W14">
            <v>51210.3</v>
          </cell>
        </row>
        <row r="15">
          <cell r="W15">
            <v>52770.9</v>
          </cell>
        </row>
        <row r="16">
          <cell r="W16">
            <v>201503.4291386531</v>
          </cell>
        </row>
        <row r="19">
          <cell r="W19">
            <v>10292.831201722694</v>
          </cell>
        </row>
        <row r="20">
          <cell r="W20">
            <v>12183.350912885733</v>
          </cell>
        </row>
        <row r="21">
          <cell r="W21">
            <v>15968.602387037914</v>
          </cell>
        </row>
        <row r="22">
          <cell r="W22">
            <v>18809.494117857135</v>
          </cell>
        </row>
        <row r="23">
          <cell r="W23">
            <v>31601.163013241883</v>
          </cell>
        </row>
        <row r="24">
          <cell r="W24">
            <v>40676.055646647001</v>
          </cell>
        </row>
        <row r="25">
          <cell r="W25">
            <v>61066.011505768474</v>
          </cell>
        </row>
        <row r="26">
          <cell r="W26">
            <v>203636.36</v>
          </cell>
        </row>
        <row r="29">
          <cell r="W29">
            <v>197805.28</v>
          </cell>
        </row>
        <row r="30">
          <cell r="W30">
            <v>210860.31</v>
          </cell>
        </row>
        <row r="31">
          <cell r="W31">
            <v>195389.28</v>
          </cell>
        </row>
        <row r="32">
          <cell r="W32">
            <v>201384</v>
          </cell>
        </row>
        <row r="33">
          <cell r="W33">
            <v>201384</v>
          </cell>
        </row>
        <row r="34">
          <cell r="W34">
            <v>201384</v>
          </cell>
        </row>
        <row r="35">
          <cell r="W35">
            <v>219085.33</v>
          </cell>
        </row>
        <row r="36">
          <cell r="W36">
            <v>202181.33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RECUPERACION"/>
      <sheetName val="TON APROVECHA"/>
      <sheetName val="TDi"/>
      <sheetName val="CARGA SC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6">
          <cell r="D6">
            <v>431.32</v>
          </cell>
        </row>
      </sheetData>
      <sheetData sheetId="3"/>
      <sheetData sheetId="4"/>
      <sheetData sheetId="5">
        <row r="5">
          <cell r="D5">
            <v>2.142922648662204E-3</v>
          </cell>
        </row>
      </sheetData>
      <sheetData sheetId="6"/>
      <sheetData sheetId="7">
        <row r="11">
          <cell r="C11">
            <v>1437.73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W9">
            <v>8267.69</v>
          </cell>
          <cell r="X9">
            <v>8030.92</v>
          </cell>
        </row>
        <row r="10">
          <cell r="X10">
            <v>11114.48</v>
          </cell>
        </row>
        <row r="11">
          <cell r="X11">
            <v>16074.66</v>
          </cell>
        </row>
        <row r="12">
          <cell r="X12">
            <v>19879.43</v>
          </cell>
        </row>
        <row r="13">
          <cell r="X13">
            <v>40716.980000000003</v>
          </cell>
        </row>
        <row r="14">
          <cell r="X14">
            <v>49439.54</v>
          </cell>
        </row>
        <row r="15">
          <cell r="X15">
            <v>50729.4</v>
          </cell>
        </row>
        <row r="16">
          <cell r="X16">
            <v>202673.37</v>
          </cell>
        </row>
        <row r="19">
          <cell r="X19">
            <v>10579.259660678192</v>
          </cell>
        </row>
        <row r="20">
          <cell r="X20">
            <v>12620.352498832732</v>
          </cell>
        </row>
        <row r="21">
          <cell r="X21">
            <v>16722.840451917797</v>
          </cell>
        </row>
        <row r="22">
          <cell r="X22">
            <v>19960.580928293573</v>
          </cell>
        </row>
        <row r="23">
          <cell r="X23">
            <v>34493.706798777239</v>
          </cell>
        </row>
        <row r="24">
          <cell r="X24">
            <v>42974.106227904573</v>
          </cell>
        </row>
        <row r="25">
          <cell r="X25">
            <v>63723.998504058109</v>
          </cell>
        </row>
        <row r="26">
          <cell r="X26">
            <v>218127.9</v>
          </cell>
        </row>
        <row r="29">
          <cell r="X29">
            <v>202547.33</v>
          </cell>
        </row>
        <row r="30">
          <cell r="X30">
            <v>218127.9</v>
          </cell>
        </row>
        <row r="31">
          <cell r="X31">
            <v>202547.33</v>
          </cell>
        </row>
        <row r="32">
          <cell r="X32">
            <v>202547.33</v>
          </cell>
        </row>
        <row r="33">
          <cell r="X33">
            <v>202547.33</v>
          </cell>
        </row>
        <row r="34">
          <cell r="X34">
            <v>202547.33</v>
          </cell>
        </row>
        <row r="35">
          <cell r="X35">
            <v>233708.46</v>
          </cell>
        </row>
        <row r="36">
          <cell r="X36">
            <v>233708.46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ON APROVECHA"/>
      <sheetName val="TDi"/>
      <sheetName val="CARGA SC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9">
          <cell r="D9">
            <v>72.290000000000006</v>
          </cell>
        </row>
      </sheetData>
      <sheetData sheetId="3"/>
      <sheetData sheetId="4">
        <row r="5">
          <cell r="D5">
            <v>2.142922648662204E-3</v>
          </cell>
        </row>
      </sheetData>
      <sheetData sheetId="5"/>
      <sheetData sheetId="6">
        <row r="14">
          <cell r="F14">
            <v>485.43904045314611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Y9">
            <v>8036.93</v>
          </cell>
        </row>
        <row r="10">
          <cell r="Y10">
            <v>11122.49</v>
          </cell>
        </row>
        <row r="11">
          <cell r="Y11">
            <v>16086</v>
          </cell>
        </row>
        <row r="12">
          <cell r="Y12">
            <v>19892.78</v>
          </cell>
        </row>
        <row r="13">
          <cell r="Y13">
            <v>40741.68</v>
          </cell>
        </row>
        <row r="14">
          <cell r="Y14">
            <v>49466.239999999998</v>
          </cell>
        </row>
        <row r="15">
          <cell r="Y15">
            <v>50749.440000000002</v>
          </cell>
        </row>
        <row r="16">
          <cell r="Y16">
            <v>202676.2</v>
          </cell>
        </row>
        <row r="19">
          <cell r="Y19">
            <v>10579.098460678193</v>
          </cell>
        </row>
        <row r="20">
          <cell r="Y20">
            <v>12620.170498832733</v>
          </cell>
        </row>
        <row r="21">
          <cell r="Y21">
            <v>16722.606451917793</v>
          </cell>
        </row>
        <row r="22">
          <cell r="Y22">
            <v>19960.320928293571</v>
          </cell>
        </row>
        <row r="23">
          <cell r="Y23">
            <v>34493.316798777239</v>
          </cell>
        </row>
        <row r="24">
          <cell r="Y24">
            <v>42973.690227904575</v>
          </cell>
        </row>
        <row r="25">
          <cell r="Y25">
            <v>63723.582504058111</v>
          </cell>
        </row>
        <row r="26">
          <cell r="Y26">
            <v>218127.9</v>
          </cell>
        </row>
        <row r="29">
          <cell r="Y29">
            <v>202547.33</v>
          </cell>
        </row>
        <row r="30">
          <cell r="Y30">
            <v>218127.9</v>
          </cell>
        </row>
        <row r="31">
          <cell r="Y31">
            <v>202547.33</v>
          </cell>
        </row>
        <row r="32">
          <cell r="Y32">
            <v>202547.33</v>
          </cell>
        </row>
        <row r="33">
          <cell r="Y33">
            <v>202547.33</v>
          </cell>
        </row>
        <row r="34">
          <cell r="Y34">
            <v>202547.33</v>
          </cell>
        </row>
        <row r="35">
          <cell r="Y35">
            <v>233708.46</v>
          </cell>
        </row>
        <row r="36">
          <cell r="Y36">
            <v>233708.46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CARGA SCI"/>
      <sheetName val="TON APROVECHA"/>
      <sheetName val="RECUPERAC"/>
      <sheetName val="Hoja1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8">
          <cell r="D8">
            <v>383941018.68000001</v>
          </cell>
        </row>
      </sheetData>
      <sheetData sheetId="3"/>
      <sheetData sheetId="4"/>
      <sheetData sheetId="5"/>
      <sheetData sheetId="6"/>
      <sheetData sheetId="7">
        <row r="5">
          <cell r="D5">
            <v>2.142922648662204E-3</v>
          </cell>
        </row>
      </sheetData>
      <sheetData sheetId="8">
        <row r="14">
          <cell r="F14">
            <v>485.43904045314611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Z9">
            <v>8063.82</v>
          </cell>
        </row>
        <row r="10">
          <cell r="Z10">
            <v>11163.05</v>
          </cell>
        </row>
        <row r="11">
          <cell r="Z11">
            <v>16147.28</v>
          </cell>
        </row>
        <row r="12">
          <cell r="Z12">
            <v>19976.07</v>
          </cell>
        </row>
        <row r="13">
          <cell r="Z13">
            <v>40941.360000000001</v>
          </cell>
        </row>
        <row r="14">
          <cell r="Z14">
            <v>49744.86</v>
          </cell>
        </row>
        <row r="15">
          <cell r="Z15">
            <v>51116.37</v>
          </cell>
        </row>
        <row r="16">
          <cell r="Z16">
            <v>205004.09</v>
          </cell>
        </row>
        <row r="19">
          <cell r="Z19">
            <v>10657.308402992108</v>
          </cell>
        </row>
        <row r="20">
          <cell r="Z20">
            <v>12716.296234383928</v>
          </cell>
        </row>
        <row r="21">
          <cell r="Z21">
            <v>16851.945066197641</v>
          </cell>
        </row>
        <row r="22">
          <cell r="Z22">
            <v>20119.998229873636</v>
          </cell>
        </row>
        <row r="23">
          <cell r="Z23">
            <v>34785.526260668754</v>
          </cell>
        </row>
        <row r="24">
          <cell r="Z24">
            <v>43356.915751696724</v>
          </cell>
        </row>
        <row r="25">
          <cell r="Z25">
            <v>64346.962689426669</v>
          </cell>
        </row>
        <row r="26">
          <cell r="Z26">
            <v>220652.46</v>
          </cell>
        </row>
        <row r="29">
          <cell r="Z29">
            <v>204891.57</v>
          </cell>
        </row>
        <row r="30">
          <cell r="Z30">
            <v>220652.46</v>
          </cell>
        </row>
        <row r="31">
          <cell r="Z31">
            <v>204891.57</v>
          </cell>
        </row>
        <row r="32">
          <cell r="Z32">
            <v>204891.57</v>
          </cell>
        </row>
        <row r="33">
          <cell r="Z33">
            <v>204891.57</v>
          </cell>
        </row>
        <row r="34">
          <cell r="Z34">
            <v>204891.57</v>
          </cell>
        </row>
        <row r="35">
          <cell r="Z35">
            <v>236413.35</v>
          </cell>
        </row>
        <row r="36">
          <cell r="Z36">
            <v>236413.35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8">
          <cell r="D8">
            <v>383941018.68000001</v>
          </cell>
        </row>
      </sheetData>
      <sheetData sheetId="3"/>
      <sheetData sheetId="4"/>
      <sheetData sheetId="5">
        <row r="5">
          <cell r="D5">
            <v>2.142922648662204E-3</v>
          </cell>
        </row>
      </sheetData>
      <sheetData sheetId="6">
        <row r="14">
          <cell r="C14">
            <v>485.43904045314611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AA9">
            <v>8087.73</v>
          </cell>
        </row>
        <row r="10">
          <cell r="AA10">
            <v>11199.64</v>
          </cell>
        </row>
        <row r="11">
          <cell r="AA11">
            <v>16202.92</v>
          </cell>
        </row>
        <row r="12">
          <cell r="AA12">
            <v>20052.73</v>
          </cell>
        </row>
        <row r="13">
          <cell r="AA13">
            <v>41128.79</v>
          </cell>
        </row>
        <row r="14">
          <cell r="AA14">
            <v>50010.22</v>
          </cell>
        </row>
        <row r="15">
          <cell r="AA15">
            <v>51473.38</v>
          </cell>
        </row>
        <row r="16">
          <cell r="AA16">
            <v>207340.82</v>
          </cell>
        </row>
        <row r="19">
          <cell r="AA19">
            <v>10736.820345306023</v>
          </cell>
        </row>
        <row r="20">
          <cell r="AA20">
            <v>12813.891969935125</v>
          </cell>
        </row>
        <row r="21">
          <cell r="AA21">
            <v>16983.173680477492</v>
          </cell>
        </row>
        <row r="22">
          <cell r="AA22">
            <v>20281.775531453699</v>
          </cell>
        </row>
        <row r="23">
          <cell r="AA23">
            <v>35080.88572256027</v>
          </cell>
        </row>
        <row r="24">
          <cell r="AA24">
            <v>43743.501275488874</v>
          </cell>
        </row>
        <row r="25">
          <cell r="AA25">
            <v>64973.702874795228</v>
          </cell>
        </row>
        <row r="26">
          <cell r="AA26">
            <v>223177.02</v>
          </cell>
        </row>
        <row r="29">
          <cell r="AA29">
            <v>207235.81</v>
          </cell>
        </row>
        <row r="30">
          <cell r="AA30">
            <v>223177.02</v>
          </cell>
        </row>
        <row r="31">
          <cell r="AA31">
            <v>207235.81</v>
          </cell>
        </row>
        <row r="32">
          <cell r="AA32">
            <v>207235.81</v>
          </cell>
        </row>
        <row r="33">
          <cell r="AA33">
            <v>207235.81</v>
          </cell>
        </row>
        <row r="34">
          <cell r="AA34">
            <v>207235.81</v>
          </cell>
        </row>
        <row r="35">
          <cell r="AA35">
            <v>239118.24</v>
          </cell>
        </row>
        <row r="36">
          <cell r="AA36">
            <v>239118.24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CARGA SCI"/>
      <sheetName val="RECUPERACION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5">
          <cell r="D5">
            <v>1437.73</v>
          </cell>
        </row>
      </sheetData>
      <sheetData sheetId="3"/>
      <sheetData sheetId="4"/>
      <sheetData sheetId="5"/>
      <sheetData sheetId="6">
        <row r="5">
          <cell r="D5">
            <v>2.142922648662204E-3</v>
          </cell>
        </row>
      </sheetData>
      <sheetData sheetId="7">
        <row r="14">
          <cell r="C14">
            <v>485.43904045314611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AB9">
            <v>8113.06</v>
          </cell>
        </row>
        <row r="10">
          <cell r="AB10">
            <v>11233.42</v>
          </cell>
        </row>
        <row r="11">
          <cell r="AB11">
            <v>16250.77</v>
          </cell>
        </row>
        <row r="12">
          <cell r="AB12">
            <v>20109.03</v>
          </cell>
        </row>
        <row r="13">
          <cell r="AB13">
            <v>41232.93</v>
          </cell>
        </row>
        <row r="14">
          <cell r="AB14">
            <v>50122.82</v>
          </cell>
        </row>
        <row r="15">
          <cell r="AB15">
            <v>51557.82</v>
          </cell>
        </row>
        <row r="16">
          <cell r="AB16">
            <v>207350.84</v>
          </cell>
        </row>
        <row r="19">
          <cell r="AB19">
            <v>10736.603345306023</v>
          </cell>
        </row>
        <row r="20">
          <cell r="AB20">
            <v>12813.646969935127</v>
          </cell>
        </row>
        <row r="21">
          <cell r="AB21">
            <v>16982.858680477493</v>
          </cell>
        </row>
        <row r="22">
          <cell r="AB22">
            <v>20281.4255314537</v>
          </cell>
        </row>
        <row r="23">
          <cell r="AB23">
            <v>35080.360722560268</v>
          </cell>
        </row>
        <row r="24">
          <cell r="AB24">
            <v>43742.941275488876</v>
          </cell>
        </row>
        <row r="25">
          <cell r="AB25">
            <v>64973.14287479523</v>
          </cell>
        </row>
        <row r="26">
          <cell r="AB26">
            <v>223177.02</v>
          </cell>
        </row>
        <row r="29">
          <cell r="AB29">
            <v>207235.81</v>
          </cell>
        </row>
        <row r="30">
          <cell r="AB30">
            <v>223177.02</v>
          </cell>
        </row>
        <row r="31">
          <cell r="AB31">
            <v>207235.81</v>
          </cell>
        </row>
        <row r="32">
          <cell r="AB32">
            <v>207235.81</v>
          </cell>
        </row>
        <row r="33">
          <cell r="AB33">
            <v>207235.81</v>
          </cell>
        </row>
        <row r="34">
          <cell r="AB34">
            <v>207235.81</v>
          </cell>
        </row>
        <row r="35">
          <cell r="AB35">
            <v>239118.24</v>
          </cell>
        </row>
        <row r="36">
          <cell r="AB36">
            <v>239118.24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MEX95IB"/>
      <sheetName val="Publi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MED "/>
      <sheetName val="CARGA SCI"/>
      <sheetName val="RECUPERACION"/>
      <sheetName val="TON APROVECHA"/>
      <sheetName val="TDi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8">
          <cell r="D8">
            <v>383941018.68000001</v>
          </cell>
        </row>
      </sheetData>
      <sheetData sheetId="3">
        <row r="11">
          <cell r="D11">
            <v>1460.59</v>
          </cell>
        </row>
      </sheetData>
      <sheetData sheetId="4"/>
      <sheetData sheetId="5"/>
      <sheetData sheetId="6"/>
      <sheetData sheetId="7">
        <row r="5">
          <cell r="D5">
            <v>2.1429578717295783E-3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AC9">
            <v>8245.27</v>
          </cell>
        </row>
        <row r="10">
          <cell r="AC10">
            <v>11410.64</v>
          </cell>
        </row>
        <row r="11">
          <cell r="AC11">
            <v>16502.61</v>
          </cell>
        </row>
        <row r="12">
          <cell r="AC12">
            <v>20407.580000000002</v>
          </cell>
        </row>
        <row r="13">
          <cell r="AC13">
            <v>41794.519999999997</v>
          </cell>
        </row>
        <row r="14">
          <cell r="AC14">
            <v>50742.66</v>
          </cell>
        </row>
        <row r="15">
          <cell r="AC15">
            <v>52054.77</v>
          </cell>
        </row>
        <row r="16">
          <cell r="AC16">
            <v>207827.17</v>
          </cell>
        </row>
        <row r="19">
          <cell r="AC19">
            <v>10833.267315538698</v>
          </cell>
        </row>
        <row r="20">
          <cell r="AC20">
            <v>12924.371535635559</v>
          </cell>
        </row>
        <row r="21">
          <cell r="AC21">
            <v>17126.38540176877</v>
          </cell>
        </row>
        <row r="22">
          <cell r="AC22">
            <v>20444.140125640464</v>
          </cell>
        </row>
        <row r="23">
          <cell r="AC23">
            <v>35335.12612992205</v>
          </cell>
        </row>
        <row r="24">
          <cell r="AC24">
            <v>44029.208301537103</v>
          </cell>
        </row>
        <row r="25">
          <cell r="AC25">
            <v>65308.146410500362</v>
          </cell>
        </row>
        <row r="26">
          <cell r="AC26">
            <v>223689.35</v>
          </cell>
        </row>
        <row r="29">
          <cell r="AC29">
            <v>207711.54</v>
          </cell>
        </row>
        <row r="30">
          <cell r="AC30">
            <v>223689.35</v>
          </cell>
        </row>
        <row r="31">
          <cell r="AC31">
            <v>207711.54</v>
          </cell>
        </row>
        <row r="32">
          <cell r="AC32">
            <v>207711.54</v>
          </cell>
        </row>
        <row r="33">
          <cell r="AC33">
            <v>207711.54</v>
          </cell>
        </row>
        <row r="34">
          <cell r="AC34">
            <v>207711.54</v>
          </cell>
        </row>
        <row r="35">
          <cell r="AC35">
            <v>239667.17</v>
          </cell>
        </row>
        <row r="36">
          <cell r="AC36">
            <v>239667.17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5">
          <cell r="D5">
            <v>1483.36</v>
          </cell>
        </row>
      </sheetData>
      <sheetData sheetId="3"/>
      <sheetData sheetId="4"/>
      <sheetData sheetId="5">
        <row r="6">
          <cell r="D6">
            <v>0</v>
          </cell>
        </row>
      </sheetData>
      <sheetData sheetId="6">
        <row r="14">
          <cell r="C14">
            <v>501.05497788321082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AD9">
            <v>8477.24</v>
          </cell>
        </row>
        <row r="10">
          <cell r="AD10">
            <v>11735.14</v>
          </cell>
        </row>
        <row r="11">
          <cell r="AD11">
            <v>16974.599999999999</v>
          </cell>
        </row>
        <row r="12">
          <cell r="AD12">
            <v>20999.040000000001</v>
          </cell>
        </row>
        <row r="13">
          <cell r="AD13">
            <v>43035.94</v>
          </cell>
        </row>
        <row r="14">
          <cell r="AD14">
            <v>52287.29</v>
          </cell>
        </row>
        <row r="15">
          <cell r="AD15">
            <v>53723.24</v>
          </cell>
        </row>
        <row r="16">
          <cell r="AD16">
            <v>207623.07</v>
          </cell>
        </row>
        <row r="19">
          <cell r="AD19">
            <v>11669.589288880368</v>
          </cell>
        </row>
        <row r="20">
          <cell r="AD20">
            <v>13909.110253340103</v>
          </cell>
        </row>
        <row r="21">
          <cell r="AD21">
            <v>18422.236249842994</v>
          </cell>
        </row>
        <row r="22">
          <cell r="AD22">
            <v>21966.636098571598</v>
          </cell>
        </row>
        <row r="23">
          <cell r="AD23">
            <v>37891.653690386018</v>
          </cell>
        </row>
        <row r="24">
          <cell r="AD24">
            <v>47126.495436571829</v>
          </cell>
        </row>
        <row r="25">
          <cell r="AD25">
            <v>69648.665472823515</v>
          </cell>
        </row>
        <row r="26">
          <cell r="AD26">
            <v>223455.34</v>
          </cell>
        </row>
        <row r="29">
          <cell r="AD29">
            <v>207494.25</v>
          </cell>
        </row>
        <row r="30">
          <cell r="AD30">
            <v>223455.34</v>
          </cell>
        </row>
        <row r="31">
          <cell r="AD31">
            <v>207494.25</v>
          </cell>
        </row>
        <row r="32">
          <cell r="AD32">
            <v>207494.25</v>
          </cell>
        </row>
        <row r="33">
          <cell r="AD33">
            <v>207494.25</v>
          </cell>
        </row>
        <row r="34">
          <cell r="AD34">
            <v>207494.25</v>
          </cell>
        </row>
        <row r="35">
          <cell r="AD35">
            <v>239416.44</v>
          </cell>
        </row>
        <row r="36">
          <cell r="AD36">
            <v>239416.44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8">
          <cell r="D8">
            <v>406977479.80000001</v>
          </cell>
        </row>
      </sheetData>
      <sheetData sheetId="3"/>
      <sheetData sheetId="4"/>
      <sheetData sheetId="5">
        <row r="5">
          <cell r="D5">
            <v>2.1864626823683529E-3</v>
          </cell>
        </row>
      </sheetData>
      <sheetData sheetId="6">
        <row r="14">
          <cell r="F14">
            <v>501.05497788321082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AE9">
            <v>8485.15</v>
          </cell>
        </row>
        <row r="10">
          <cell r="AE10">
            <v>11745.33</v>
          </cell>
        </row>
        <row r="11">
          <cell r="AE11">
            <v>16988.79</v>
          </cell>
        </row>
        <row r="12">
          <cell r="AE12">
            <v>21014.91</v>
          </cell>
        </row>
        <row r="13">
          <cell r="AE13">
            <v>43061.98</v>
          </cell>
        </row>
        <row r="14">
          <cell r="AE14">
            <v>52310.89</v>
          </cell>
        </row>
        <row r="15">
          <cell r="AE15">
            <v>53729.49</v>
          </cell>
        </row>
        <row r="16">
          <cell r="AE16">
            <v>207623.29</v>
          </cell>
        </row>
        <row r="19">
          <cell r="AE19">
            <v>11669.597100973069</v>
          </cell>
        </row>
        <row r="20">
          <cell r="AE20">
            <v>13909.119854973027</v>
          </cell>
        </row>
        <row r="21">
          <cell r="AE21">
            <v>18422.249168983639</v>
          </cell>
        </row>
        <row r="22">
          <cell r="AE22">
            <v>21966.652048127944</v>
          </cell>
        </row>
        <row r="23">
          <cell r="AE23">
            <v>37891.682878074134</v>
          </cell>
        </row>
        <row r="24">
          <cell r="AE24">
            <v>47126.533715507074</v>
          </cell>
        </row>
        <row r="25">
          <cell r="AE25">
            <v>69648.727739891503</v>
          </cell>
        </row>
        <row r="26">
          <cell r="AE26">
            <v>223455.58</v>
          </cell>
        </row>
        <row r="29">
          <cell r="AE29">
            <v>207494.47</v>
          </cell>
        </row>
        <row r="30">
          <cell r="AE30">
            <v>223455.58</v>
          </cell>
        </row>
        <row r="31">
          <cell r="AE31">
            <v>207494.47</v>
          </cell>
        </row>
        <row r="32">
          <cell r="AE32">
            <v>207494.47</v>
          </cell>
        </row>
        <row r="33">
          <cell r="AE33">
            <v>207494.47</v>
          </cell>
        </row>
        <row r="34">
          <cell r="AE34">
            <v>207494.47</v>
          </cell>
        </row>
        <row r="35">
          <cell r="AE35">
            <v>239416.7</v>
          </cell>
        </row>
        <row r="36">
          <cell r="AE36">
            <v>239416.7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CARGA SCI"/>
      <sheetName val="RECUPERA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8">
          <cell r="D8">
            <v>406977479.80000001</v>
          </cell>
        </row>
      </sheetData>
      <sheetData sheetId="3"/>
      <sheetData sheetId="4"/>
      <sheetData sheetId="5"/>
      <sheetData sheetId="6">
        <row r="5">
          <cell r="D5">
            <v>2.1864626823683529E-3</v>
          </cell>
        </row>
      </sheetData>
      <sheetData sheetId="7">
        <row r="14">
          <cell r="F14">
            <v>501.05497788321082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AF9">
            <v>8497.81</v>
          </cell>
        </row>
        <row r="10">
          <cell r="AF10">
            <v>11762.21</v>
          </cell>
        </row>
        <row r="11">
          <cell r="AF11">
            <v>17012.7</v>
          </cell>
        </row>
        <row r="12">
          <cell r="AF12">
            <v>21043.040000000001</v>
          </cell>
        </row>
        <row r="13">
          <cell r="AF13">
            <v>43114.03</v>
          </cell>
        </row>
        <row r="14">
          <cell r="AF14">
            <v>52367.17</v>
          </cell>
        </row>
        <row r="15">
          <cell r="AF15">
            <v>53771.69</v>
          </cell>
        </row>
        <row r="16">
          <cell r="AF16">
            <v>207625.98</v>
          </cell>
        </row>
        <row r="19">
          <cell r="AF19">
            <v>11668.431500973067</v>
          </cell>
        </row>
        <row r="20">
          <cell r="AF20">
            <v>13907.803854973026</v>
          </cell>
        </row>
        <row r="21">
          <cell r="AF21">
            <v>18420.557168983636</v>
          </cell>
        </row>
        <row r="22">
          <cell r="AF22">
            <v>21964.772048127947</v>
          </cell>
        </row>
        <row r="23">
          <cell r="AF23">
            <v>37888.862878074142</v>
          </cell>
        </row>
        <row r="24">
          <cell r="AF24">
            <v>47123.525715507072</v>
          </cell>
        </row>
        <row r="25">
          <cell r="AF25">
            <v>69645.719739891501</v>
          </cell>
        </row>
        <row r="26">
          <cell r="AF26">
            <v>223455.58</v>
          </cell>
        </row>
        <row r="29">
          <cell r="AF29">
            <v>207494.47</v>
          </cell>
        </row>
        <row r="30">
          <cell r="AF30">
            <v>223455.58</v>
          </cell>
        </row>
        <row r="31">
          <cell r="AF31">
            <v>207494.47</v>
          </cell>
        </row>
        <row r="32">
          <cell r="AF32">
            <v>207494.47</v>
          </cell>
        </row>
        <row r="33">
          <cell r="AF33">
            <v>207494.47</v>
          </cell>
        </row>
        <row r="34">
          <cell r="AF34">
            <v>207494.47</v>
          </cell>
        </row>
        <row r="35">
          <cell r="AF35">
            <v>239416.7</v>
          </cell>
        </row>
        <row r="36">
          <cell r="AF36">
            <v>239416.7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8">
          <cell r="D8">
            <v>406977479.80000001</v>
          </cell>
        </row>
      </sheetData>
      <sheetData sheetId="3"/>
      <sheetData sheetId="4"/>
      <sheetData sheetId="5">
        <row r="5">
          <cell r="D5">
            <v>2.1864626823683529E-3</v>
          </cell>
        </row>
      </sheetData>
      <sheetData sheetId="6">
        <row r="14">
          <cell r="D14">
            <v>501.05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AG9">
            <v>8494.6</v>
          </cell>
        </row>
        <row r="10">
          <cell r="AG10">
            <v>11757.94</v>
          </cell>
        </row>
        <row r="11">
          <cell r="AG11">
            <v>17006.64</v>
          </cell>
        </row>
        <row r="12">
          <cell r="AG12">
            <v>21035.919999999998</v>
          </cell>
        </row>
        <row r="13">
          <cell r="AG13">
            <v>43100.84</v>
          </cell>
        </row>
        <row r="14">
          <cell r="AG14">
            <v>52352.92</v>
          </cell>
        </row>
        <row r="15">
          <cell r="AG15">
            <v>53761.01</v>
          </cell>
        </row>
        <row r="16">
          <cell r="AG16">
            <v>207625.98</v>
          </cell>
        </row>
        <row r="19">
          <cell r="AG19">
            <v>11876.24930097307</v>
          </cell>
        </row>
        <row r="20">
          <cell r="AG20">
            <v>14142.436854973026</v>
          </cell>
        </row>
        <row r="21">
          <cell r="AG21">
            <v>18722.228168983638</v>
          </cell>
        </row>
        <row r="22">
          <cell r="AG22">
            <v>22299.962048127945</v>
          </cell>
        </row>
        <row r="23">
          <cell r="AG23">
            <v>38391.647878074145</v>
          </cell>
        </row>
        <row r="24">
          <cell r="AG24">
            <v>47659.829715507076</v>
          </cell>
        </row>
        <row r="25">
          <cell r="AG25">
            <v>70182.023739891491</v>
          </cell>
        </row>
        <row r="26">
          <cell r="AG26">
            <v>223455.58</v>
          </cell>
        </row>
        <row r="29">
          <cell r="AG29">
            <v>207494.47</v>
          </cell>
        </row>
        <row r="30">
          <cell r="AG30">
            <v>223455.58</v>
          </cell>
        </row>
        <row r="31">
          <cell r="AG31">
            <v>207494.47</v>
          </cell>
        </row>
        <row r="32">
          <cell r="AG32">
            <v>207494.47</v>
          </cell>
        </row>
        <row r="33">
          <cell r="AG33">
            <v>207494.47</v>
          </cell>
        </row>
        <row r="34">
          <cell r="AG34">
            <v>207494.47</v>
          </cell>
        </row>
        <row r="35">
          <cell r="AG35">
            <v>239416.7</v>
          </cell>
        </row>
        <row r="36">
          <cell r="AG36">
            <v>239416.7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INDEXA"/>
      <sheetName val="CARGA SCI"/>
      <sheetName val="RECUPERACION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6">
          <cell r="D6">
            <v>1483.36</v>
          </cell>
        </row>
      </sheetData>
      <sheetData sheetId="3"/>
      <sheetData sheetId="4"/>
      <sheetData sheetId="5"/>
      <sheetData sheetId="6"/>
      <sheetData sheetId="7">
        <row r="5">
          <cell r="D5">
            <v>2.1864626823683529E-3</v>
          </cell>
        </row>
      </sheetData>
      <sheetData sheetId="8">
        <row r="14">
          <cell r="G14">
            <v>501.05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AH9">
            <v>8580.24</v>
          </cell>
        </row>
        <row r="10">
          <cell r="AH10">
            <v>11877.32</v>
          </cell>
        </row>
        <row r="11">
          <cell r="AH11">
            <v>17179.98</v>
          </cell>
        </row>
        <row r="12">
          <cell r="AH12">
            <v>21252.240000000002</v>
          </cell>
        </row>
        <row r="13">
          <cell r="AH13">
            <v>43551.46</v>
          </cell>
        </row>
        <row r="14">
          <cell r="AH14">
            <v>52909.440000000002</v>
          </cell>
        </row>
        <row r="15">
          <cell r="AH15">
            <v>54353.09</v>
          </cell>
        </row>
        <row r="16">
          <cell r="AH16">
            <v>210152.44</v>
          </cell>
        </row>
        <row r="19">
          <cell r="AH19">
            <v>11995.772636845551</v>
          </cell>
        </row>
        <row r="20">
          <cell r="AH20">
            <v>14286.224859454929</v>
          </cell>
        </row>
        <row r="21">
          <cell r="AH21">
            <v>18913.594846110449</v>
          </cell>
        </row>
        <row r="22">
          <cell r="AH22">
            <v>22530.637205074629</v>
          </cell>
        </row>
        <row r="23">
          <cell r="AH23">
            <v>38797.210815286569</v>
          </cell>
        </row>
        <row r="24">
          <cell r="AH24">
            <v>48173.274092179105</v>
          </cell>
        </row>
        <row r="25">
          <cell r="AH25">
            <v>70966.872672611353</v>
          </cell>
        </row>
        <row r="26">
          <cell r="AH26">
            <v>226148.34</v>
          </cell>
        </row>
        <row r="29">
          <cell r="AH29">
            <v>209994.89</v>
          </cell>
        </row>
        <row r="30">
          <cell r="AH30">
            <v>226148.34</v>
          </cell>
        </row>
        <row r="31">
          <cell r="AH31">
            <v>209994.89</v>
          </cell>
        </row>
        <row r="32">
          <cell r="AH32">
            <v>209994.89</v>
          </cell>
        </row>
        <row r="33">
          <cell r="AH33">
            <v>209994.89</v>
          </cell>
        </row>
        <row r="34">
          <cell r="AH34">
            <v>209994.89</v>
          </cell>
        </row>
        <row r="35">
          <cell r="AH35">
            <v>242301.8</v>
          </cell>
        </row>
        <row r="36">
          <cell r="AH36">
            <v>242301.8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INDEXA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9">
          <cell r="D9">
            <v>406977479.80000001</v>
          </cell>
        </row>
      </sheetData>
      <sheetData sheetId="3"/>
      <sheetData sheetId="4"/>
      <sheetData sheetId="5"/>
      <sheetData sheetId="6">
        <row r="5">
          <cell r="D5">
            <v>2.1864626823683529E-3</v>
          </cell>
        </row>
      </sheetData>
      <sheetData sheetId="7">
        <row r="14">
          <cell r="C14">
            <v>501.05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AI9">
            <v>8640.73</v>
          </cell>
        </row>
        <row r="10">
          <cell r="AI10">
            <v>11963.18</v>
          </cell>
        </row>
        <row r="11">
          <cell r="AI11">
            <v>17305.830000000002</v>
          </cell>
        </row>
        <row r="12">
          <cell r="AI12">
            <v>21412.69</v>
          </cell>
        </row>
        <row r="13">
          <cell r="AI13">
            <v>43898.71</v>
          </cell>
        </row>
        <row r="14">
          <cell r="AI14">
            <v>53354.239999999998</v>
          </cell>
        </row>
        <row r="15">
          <cell r="AI15">
            <v>54861.36</v>
          </cell>
        </row>
        <row r="16">
          <cell r="AI16">
            <v>212653.2</v>
          </cell>
        </row>
        <row r="19">
          <cell r="AI19">
            <v>12028.340513183175</v>
          </cell>
        </row>
        <row r="20">
          <cell r="AI20">
            <v>14331.837299134893</v>
          </cell>
        </row>
        <row r="21">
          <cell r="AI21">
            <v>18978.735763287812</v>
          </cell>
        </row>
        <row r="22">
          <cell r="AI22">
            <v>22621.061423812112</v>
          </cell>
        </row>
        <row r="23">
          <cell r="AI23">
            <v>38992.397035576163</v>
          </cell>
        </row>
        <row r="24">
          <cell r="AI24">
            <v>48462.316217149069</v>
          </cell>
        </row>
        <row r="25">
          <cell r="AI25">
            <v>71527.317942562484</v>
          </cell>
        </row>
        <row r="26">
          <cell r="AI26">
            <v>228841.09</v>
          </cell>
        </row>
        <row r="29">
          <cell r="AI29">
            <v>212495.3</v>
          </cell>
        </row>
        <row r="30">
          <cell r="AI30">
            <v>228841.09</v>
          </cell>
        </row>
        <row r="31">
          <cell r="AI31">
            <v>212495.3</v>
          </cell>
        </row>
        <row r="32">
          <cell r="AI32">
            <v>212495.3</v>
          </cell>
        </row>
        <row r="33">
          <cell r="AI33">
            <v>212495.3</v>
          </cell>
        </row>
        <row r="34">
          <cell r="AI34">
            <v>212495.3</v>
          </cell>
        </row>
        <row r="35">
          <cell r="AI35">
            <v>245186.88</v>
          </cell>
        </row>
        <row r="36">
          <cell r="AI36">
            <v>245186.88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INDEXA"/>
      <sheetName val="CARGA SCI"/>
      <sheetName val="TON APROVECHA"/>
      <sheetName val="RECUPE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9">
          <cell r="D9">
            <v>406977479.80000001</v>
          </cell>
        </row>
      </sheetData>
      <sheetData sheetId="3"/>
      <sheetData sheetId="4"/>
      <sheetData sheetId="5"/>
      <sheetData sheetId="6"/>
      <sheetData sheetId="7">
        <row r="5">
          <cell r="D5">
            <v>2.0346864884899876E-3</v>
          </cell>
        </row>
      </sheetData>
      <sheetData sheetId="8">
        <row r="14">
          <cell r="C14">
            <v>479.64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AJ9">
            <v>8373.2999999999993</v>
          </cell>
        </row>
        <row r="10">
          <cell r="AJ10">
            <v>11585.86</v>
          </cell>
        </row>
        <row r="11">
          <cell r="AJ11">
            <v>16754.490000000002</v>
          </cell>
        </row>
        <row r="12">
          <cell r="AJ12">
            <v>20714.599999999999</v>
          </cell>
        </row>
        <row r="13">
          <cell r="AJ13">
            <v>42406.07</v>
          </cell>
        </row>
        <row r="14">
          <cell r="AJ14">
            <v>51463.76</v>
          </cell>
        </row>
        <row r="15">
          <cell r="AJ15">
            <v>52746.53</v>
          </cell>
        </row>
        <row r="16">
          <cell r="AJ16">
            <v>222683.08</v>
          </cell>
        </row>
        <row r="19">
          <cell r="AJ19">
            <v>11106.074340799696</v>
          </cell>
        </row>
        <row r="20">
          <cell r="AJ20">
            <v>13192.70387778974</v>
          </cell>
        </row>
        <row r="21">
          <cell r="AJ21">
            <v>17442.234714634043</v>
          </cell>
        </row>
        <row r="22">
          <cell r="AJ22">
            <v>20714.113215597579</v>
          </cell>
        </row>
        <row r="23">
          <cell r="AJ23">
            <v>35472.882814543576</v>
          </cell>
        </row>
        <row r="24">
          <cell r="AJ24">
            <v>43813.400517434195</v>
          </cell>
        </row>
        <row r="25">
          <cell r="AJ25">
            <v>63874.54093769296</v>
          </cell>
        </row>
        <row r="26">
          <cell r="AJ26">
            <v>230332.45</v>
          </cell>
        </row>
        <row r="29">
          <cell r="AJ29">
            <v>213880.13</v>
          </cell>
        </row>
        <row r="30">
          <cell r="AJ30">
            <v>230332.45</v>
          </cell>
        </row>
        <row r="31">
          <cell r="AJ31">
            <v>213880.13</v>
          </cell>
        </row>
        <row r="32">
          <cell r="AJ32">
            <v>213880.13</v>
          </cell>
        </row>
        <row r="33">
          <cell r="AJ33">
            <v>213880.13</v>
          </cell>
        </row>
        <row r="34">
          <cell r="AJ34">
            <v>213880.13</v>
          </cell>
        </row>
        <row r="35">
          <cell r="AJ35">
            <v>246784.77</v>
          </cell>
        </row>
        <row r="36">
          <cell r="AJ36">
            <v>246784.77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VBA"/>
      <sheetName val="INDEXA"/>
      <sheetName val="PRODUCTIVIDAD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6">
          <cell r="D6">
            <v>1504.82</v>
          </cell>
        </row>
      </sheetData>
      <sheetData sheetId="3"/>
      <sheetData sheetId="4">
        <row r="25">
          <cell r="D25">
            <v>1.0152000000000001</v>
          </cell>
        </row>
      </sheetData>
      <sheetData sheetId="5">
        <row r="12">
          <cell r="D12">
            <v>406977479.80000001</v>
          </cell>
        </row>
      </sheetData>
      <sheetData sheetId="6"/>
      <sheetData sheetId="7"/>
      <sheetData sheetId="8">
        <row r="5">
          <cell r="D5">
            <v>2.0346864884899876E-3</v>
          </cell>
        </row>
      </sheetData>
      <sheetData sheetId="9">
        <row r="11">
          <cell r="C11">
            <v>1504.82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AK9">
            <v>8365.2099999999991</v>
          </cell>
        </row>
        <row r="10">
          <cell r="AK10">
            <v>11574.9</v>
          </cell>
        </row>
        <row r="11">
          <cell r="AK11">
            <v>16738.830000000002</v>
          </cell>
        </row>
        <row r="12">
          <cell r="AK12">
            <v>20695.810000000001</v>
          </cell>
        </row>
        <row r="13">
          <cell r="AK13">
            <v>42369.77</v>
          </cell>
        </row>
        <row r="14">
          <cell r="AK14">
            <v>51422.400000000001</v>
          </cell>
        </row>
        <row r="15">
          <cell r="AK15">
            <v>52710.2</v>
          </cell>
        </row>
        <row r="16">
          <cell r="AK16">
            <v>222594.08</v>
          </cell>
        </row>
        <row r="19">
          <cell r="AK19">
            <v>11477.97982420669</v>
          </cell>
        </row>
        <row r="20">
          <cell r="AK20">
            <v>13638.65924543166</v>
          </cell>
        </row>
        <row r="21">
          <cell r="AK21">
            <v>18034.75355215888</v>
          </cell>
        </row>
        <row r="22">
          <cell r="AK22">
            <v>21425.655397727009</v>
          </cell>
        </row>
        <row r="23">
          <cell r="AK23">
            <v>36715.716217840425</v>
          </cell>
        </row>
        <row r="24">
          <cell r="AK24">
            <v>45377.371354544819</v>
          </cell>
        </row>
        <row r="25">
          <cell r="AK25">
            <v>66238.458064726248</v>
          </cell>
        </row>
        <row r="26">
          <cell r="AK26">
            <v>239517.05</v>
          </cell>
        </row>
        <row r="29">
          <cell r="AK29">
            <v>222408.69</v>
          </cell>
        </row>
        <row r="30">
          <cell r="AK30">
            <v>239517.05</v>
          </cell>
        </row>
        <row r="31">
          <cell r="AK31">
            <v>222408.69</v>
          </cell>
        </row>
        <row r="32">
          <cell r="AK32">
            <v>222408.69</v>
          </cell>
        </row>
        <row r="33">
          <cell r="AK33">
            <v>222408.69</v>
          </cell>
        </row>
        <row r="34">
          <cell r="AK34">
            <v>222408.69</v>
          </cell>
        </row>
        <row r="35">
          <cell r="AK35">
            <v>256625.42</v>
          </cell>
        </row>
        <row r="36">
          <cell r="AK36">
            <v>246688.02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VBA"/>
      <sheetName val="INDEXA"/>
      <sheetName val="PRODUCTIVIDAD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15">
          <cell r="D15">
            <v>132410.37</v>
          </cell>
        </row>
      </sheetData>
      <sheetData sheetId="3"/>
      <sheetData sheetId="4">
        <row r="28">
          <cell r="D28">
            <v>1.2493000000000001</v>
          </cell>
        </row>
      </sheetData>
      <sheetData sheetId="5"/>
      <sheetData sheetId="6"/>
      <sheetData sheetId="7"/>
      <sheetData sheetId="8">
        <row r="5">
          <cell r="D5">
            <v>2.0346864884899876E-3</v>
          </cell>
        </row>
      </sheetData>
      <sheetData sheetId="9">
        <row r="14">
          <cell r="E14">
            <v>479.29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AL9"/>
        </row>
        <row r="10">
          <cell r="AL10"/>
        </row>
        <row r="11">
          <cell r="AL11"/>
        </row>
        <row r="12">
          <cell r="AL12"/>
        </row>
        <row r="13">
          <cell r="AL13"/>
        </row>
        <row r="14">
          <cell r="AL14"/>
        </row>
        <row r="15">
          <cell r="AL15"/>
        </row>
        <row r="16">
          <cell r="AL16"/>
        </row>
        <row r="19">
          <cell r="AK19">
            <v>10988.001387669869</v>
          </cell>
        </row>
        <row r="20">
          <cell r="AK20">
            <v>13036.439933885791</v>
          </cell>
        </row>
        <row r="21">
          <cell r="AK21">
            <v>17224.45846519517</v>
          </cell>
        </row>
        <row r="22">
          <cell r="AK22">
            <v>20425.29109283354</v>
          </cell>
        </row>
        <row r="23">
          <cell r="AK23">
            <v>34885.049539885382</v>
          </cell>
        </row>
        <row r="24">
          <cell r="AK24">
            <v>42976.49702280049</v>
          </cell>
        </row>
        <row r="25">
          <cell r="AK25">
            <v>62333.03581842214</v>
          </cell>
        </row>
        <row r="26">
          <cell r="AK26">
            <v>222242.55</v>
          </cell>
        </row>
        <row r="29">
          <cell r="AK29">
            <v>206368.08</v>
          </cell>
        </row>
        <row r="30">
          <cell r="AK30">
            <v>222242.55</v>
          </cell>
        </row>
        <row r="31">
          <cell r="AK31">
            <v>206368.08</v>
          </cell>
        </row>
        <row r="32">
          <cell r="AK32">
            <v>206368.08</v>
          </cell>
        </row>
        <row r="33">
          <cell r="AK33">
            <v>206368.08</v>
          </cell>
        </row>
        <row r="34">
          <cell r="AK34">
            <v>206368.08</v>
          </cell>
        </row>
        <row r="35">
          <cell r="AK35">
            <v>238117.02</v>
          </cell>
        </row>
        <row r="36">
          <cell r="AK36">
            <v>246688.02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Ejecutivo"/>
      <sheetName val="Resumen_Real"/>
      <sheetName val="TablasDinamicas"/>
      <sheetName val="HorasDetalladas"/>
      <sheetName val="46W9"/>
      <sheetName val="46W9_Hoja1"/>
      <sheetName val="46W9_Cuadro de costos"/>
      <sheetName val="46W9_Bases"/>
      <sheetName val="46W9_ASPECTOS ELECTRICOS"/>
      <sheetName val="46W9_OBRAS CIVILES"/>
      <sheetName val="46W9_Costo directos"/>
      <sheetName val="46W9_Resumen 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VBA"/>
      <sheetName val="INDEXA"/>
      <sheetName val="PRODUCTIVIDAD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9">
          <cell r="D9">
            <v>406684456.00999999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D5">
            <v>2.0346864884899876E-3</v>
          </cell>
        </row>
      </sheetData>
      <sheetData sheetId="9">
        <row r="14">
          <cell r="F14">
            <v>479.29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AM9">
            <v>8350.6299999999992</v>
          </cell>
        </row>
        <row r="10">
          <cell r="AM10">
            <v>11555.58</v>
          </cell>
        </row>
        <row r="11">
          <cell r="AM11">
            <v>16711.55</v>
          </cell>
        </row>
        <row r="12">
          <cell r="AM12">
            <v>20664.02</v>
          </cell>
        </row>
        <row r="13">
          <cell r="AM13">
            <v>42312.13</v>
          </cell>
        </row>
        <row r="14">
          <cell r="AM14">
            <v>51361.7</v>
          </cell>
        </row>
        <row r="15">
          <cell r="AM15">
            <v>52668.77</v>
          </cell>
        </row>
        <row r="16">
          <cell r="AM16">
            <v>222659.21</v>
          </cell>
        </row>
        <row r="19">
          <cell r="AM19">
            <v>10275.898119643725</v>
          </cell>
        </row>
        <row r="20">
          <cell r="AM20">
            <v>12161.212969100699</v>
          </cell>
        </row>
        <row r="21">
          <cell r="AM21">
            <v>16046.827499288316</v>
          </cell>
        </row>
        <row r="22">
          <cell r="AM22">
            <v>18971.425702825083</v>
          </cell>
        </row>
        <row r="23">
          <cell r="AM23">
            <v>32224.475876169898</v>
          </cell>
        </row>
        <row r="24">
          <cell r="AM24">
            <v>39487.220086780195</v>
          </cell>
        </row>
        <row r="25">
          <cell r="AM25">
            <v>56657.145335829118</v>
          </cell>
        </row>
        <row r="26">
          <cell r="AM26">
            <v>239586.35</v>
          </cell>
        </row>
        <row r="29">
          <cell r="AM29">
            <v>222473.04</v>
          </cell>
        </row>
        <row r="30">
          <cell r="AM30">
            <v>239586.35</v>
          </cell>
        </row>
        <row r="31">
          <cell r="AM31">
            <v>222473.04</v>
          </cell>
        </row>
        <row r="32">
          <cell r="AM32">
            <v>222473.04</v>
          </cell>
        </row>
        <row r="33">
          <cell r="AM33">
            <v>222473.04</v>
          </cell>
        </row>
        <row r="34">
          <cell r="AM34">
            <v>222473.04</v>
          </cell>
        </row>
        <row r="35">
          <cell r="AM35">
            <v>256699.67</v>
          </cell>
        </row>
        <row r="36">
          <cell r="AM36">
            <v>246762.27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VBA"/>
      <sheetName val="INDEXA"/>
      <sheetName val="PRODUCTIVIDAD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5">
          <cell r="D5" t="str">
            <v>MEDELLÍN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D5">
            <v>2.0346864884899876E-3</v>
          </cell>
        </row>
      </sheetData>
      <sheetData sheetId="9">
        <row r="14">
          <cell r="C14">
            <v>479.29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AN9">
            <v>8064.03</v>
          </cell>
        </row>
        <row r="10">
          <cell r="AN10">
            <v>11173.45</v>
          </cell>
        </row>
        <row r="11">
          <cell r="AN11">
            <v>16170.2</v>
          </cell>
        </row>
        <row r="12">
          <cell r="AN12">
            <v>20027.14</v>
          </cell>
        </row>
        <row r="13">
          <cell r="AN13">
            <v>41133.9</v>
          </cell>
        </row>
        <row r="14">
          <cell r="AN14">
            <v>50087.94</v>
          </cell>
        </row>
        <row r="15">
          <cell r="AN15">
            <v>51713.45</v>
          </cell>
        </row>
        <row r="16">
          <cell r="AN16">
            <v>222659.35</v>
          </cell>
        </row>
        <row r="19">
          <cell r="AN19">
            <v>10315.249519643727</v>
          </cell>
        </row>
        <row r="20">
          <cell r="AN20">
            <v>12205.641969100701</v>
          </cell>
        </row>
        <row r="21">
          <cell r="AN21">
            <v>16103.950499288318</v>
          </cell>
        </row>
        <row r="22">
          <cell r="AN22">
            <v>19034.895702825084</v>
          </cell>
        </row>
        <row r="23">
          <cell r="AN23">
            <v>32319.680876169899</v>
          </cell>
        </row>
        <row r="24">
          <cell r="AN24">
            <v>39588.772086780198</v>
          </cell>
        </row>
        <row r="25">
          <cell r="AN25">
            <v>56758.697335829122</v>
          </cell>
        </row>
        <row r="26">
          <cell r="AN26">
            <v>239586.35</v>
          </cell>
        </row>
        <row r="29">
          <cell r="AN29">
            <v>222473.04</v>
          </cell>
        </row>
        <row r="30">
          <cell r="AN30">
            <v>239586.35</v>
          </cell>
        </row>
        <row r="31">
          <cell r="AN31">
            <v>222473.04</v>
          </cell>
        </row>
        <row r="32">
          <cell r="AN32">
            <v>222473.04</v>
          </cell>
        </row>
        <row r="33">
          <cell r="AN33">
            <v>222473.04</v>
          </cell>
        </row>
        <row r="34">
          <cell r="AN34">
            <v>222473.04</v>
          </cell>
        </row>
        <row r="35">
          <cell r="AN35">
            <v>256699.67</v>
          </cell>
        </row>
        <row r="36">
          <cell r="AN36">
            <v>246762.27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VBA"/>
      <sheetName val="INDEXA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5">
          <cell r="E5">
            <v>1527.16</v>
          </cell>
        </row>
        <row r="6">
          <cell r="E6">
            <v>458.15</v>
          </cell>
        </row>
        <row r="7">
          <cell r="E7">
            <v>0</v>
          </cell>
        </row>
        <row r="8">
          <cell r="E8">
            <v>430775141.79000002</v>
          </cell>
        </row>
        <row r="9">
          <cell r="E9">
            <v>81.16</v>
          </cell>
        </row>
        <row r="10">
          <cell r="E10">
            <v>236.36</v>
          </cell>
        </row>
        <row r="11">
          <cell r="E11">
            <v>8936.23</v>
          </cell>
        </row>
        <row r="12">
          <cell r="E12">
            <v>813.03</v>
          </cell>
        </row>
        <row r="13">
          <cell r="E13">
            <v>41270.99</v>
          </cell>
        </row>
        <row r="14">
          <cell r="E14">
            <v>136320.85</v>
          </cell>
        </row>
        <row r="15">
          <cell r="E15">
            <v>36909.82</v>
          </cell>
        </row>
        <row r="16">
          <cell r="E16">
            <v>29887.396875999999</v>
          </cell>
        </row>
        <row r="17">
          <cell r="E17">
            <v>8129.66</v>
          </cell>
        </row>
        <row r="18">
          <cell r="E18">
            <v>132328.88</v>
          </cell>
        </row>
        <row r="19">
          <cell r="E19">
            <v>23009.5</v>
          </cell>
        </row>
        <row r="25">
          <cell r="C25">
            <v>863808.99999999988</v>
          </cell>
        </row>
      </sheetData>
      <sheetData sheetId="3"/>
      <sheetData sheetId="4"/>
      <sheetData sheetId="5"/>
      <sheetData sheetId="6"/>
      <sheetData sheetId="7">
        <row r="2">
          <cell r="C2" t="str">
            <v>TON MEDELLÍN</v>
          </cell>
          <cell r="D2">
            <v>56952.338883333337</v>
          </cell>
        </row>
        <row r="3">
          <cell r="C3" t="str">
            <v>BARRIDO EVM</v>
          </cell>
          <cell r="D3">
            <v>1726.1623333333332</v>
          </cell>
        </row>
        <row r="4">
          <cell r="C4" t="str">
            <v>CLUS</v>
          </cell>
          <cell r="D4">
            <v>201.33333333333334</v>
          </cell>
        </row>
        <row r="5">
          <cell r="C5" t="str">
            <v>TOTAL APROVE</v>
          </cell>
          <cell r="D5">
            <v>88.415000000000006</v>
          </cell>
        </row>
        <row r="6">
          <cell r="C6" t="str">
            <v>RECHAZO</v>
          </cell>
          <cell r="D6">
            <v>25.189999999999998</v>
          </cell>
        </row>
        <row r="7">
          <cell r="C7" t="str">
            <v>ORDINARIO</v>
          </cell>
          <cell r="D7">
            <v>54911.238216666672</v>
          </cell>
        </row>
        <row r="19">
          <cell r="L19">
            <v>6.1250129393134789E-2</v>
          </cell>
        </row>
      </sheetData>
      <sheetData sheetId="8">
        <row r="11">
          <cell r="F11">
            <v>1527.16</v>
          </cell>
        </row>
      </sheetData>
      <sheetData sheetId="9"/>
      <sheetData sheetId="10">
        <row r="13">
          <cell r="C13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9">
          <cell r="AU9">
            <v>8720.24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VBA"/>
      <sheetName val="INDEXA"/>
      <sheetName val="CARGA SCI"/>
      <sheetName val="TON APROVECHA"/>
      <sheetName val="TDi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5">
          <cell r="B5" t="str">
            <v>CCS</v>
          </cell>
          <cell r="E5">
            <v>1527.16</v>
          </cell>
        </row>
        <row r="6">
          <cell r="B6" t="str">
            <v>CCSA</v>
          </cell>
          <cell r="E6">
            <v>458.15</v>
          </cell>
        </row>
        <row r="7">
          <cell r="B7" t="str">
            <v>CLUS</v>
          </cell>
        </row>
        <row r="8">
          <cell r="B8" t="str">
            <v>PODA</v>
          </cell>
          <cell r="E8">
            <v>430775141.79000002</v>
          </cell>
        </row>
        <row r="9">
          <cell r="B9" t="str">
            <v xml:space="preserve">CESPED </v>
          </cell>
          <cell r="E9">
            <v>81.16</v>
          </cell>
        </row>
        <row r="10">
          <cell r="B10" t="str">
            <v>LAVADO SIN AGUA</v>
          </cell>
          <cell r="E10">
            <v>236.36</v>
          </cell>
        </row>
        <row r="11">
          <cell r="B11" t="str">
            <v>CESTA NUEVA  -CRA</v>
          </cell>
          <cell r="E11">
            <v>8936.23</v>
          </cell>
        </row>
        <row r="12">
          <cell r="B12" t="str">
            <v>CESTA MMTO</v>
          </cell>
          <cell r="E12">
            <v>813.03</v>
          </cell>
        </row>
        <row r="13">
          <cell r="B13" t="str">
            <v xml:space="preserve">BARRIDO </v>
          </cell>
          <cell r="E13">
            <v>41270.99</v>
          </cell>
        </row>
        <row r="14">
          <cell r="B14" t="str">
            <v>CRT PRADERA</v>
          </cell>
          <cell r="E14">
            <v>134504.94</v>
          </cell>
        </row>
        <row r="15">
          <cell r="B15" t="str">
            <v>CDF PRADERA</v>
          </cell>
          <cell r="E15">
            <v>37039.69</v>
          </cell>
        </row>
        <row r="16">
          <cell r="B16" t="str">
            <v>CDF PRADERA SIN INCENTIVO APROVE</v>
          </cell>
          <cell r="E16">
            <v>30017.270000000004</v>
          </cell>
        </row>
        <row r="17">
          <cell r="B17" t="str">
            <v>CTL-ESCENARIO 4</v>
          </cell>
          <cell r="E17">
            <v>8598.92</v>
          </cell>
        </row>
        <row r="18">
          <cell r="B18" t="str">
            <v>VBA CTR</v>
          </cell>
          <cell r="E18">
            <v>135321.16</v>
          </cell>
        </row>
        <row r="19">
          <cell r="B19" t="str">
            <v>VBA CDT</v>
          </cell>
          <cell r="E19">
            <v>23473.94</v>
          </cell>
        </row>
        <row r="24">
          <cell r="C24">
            <v>876181.16666666663</v>
          </cell>
        </row>
      </sheetData>
      <sheetData sheetId="3"/>
      <sheetData sheetId="4"/>
      <sheetData sheetId="5"/>
      <sheetData sheetId="6"/>
      <sheetData sheetId="7">
        <row r="2">
          <cell r="D2">
            <v>52091.585708333332</v>
          </cell>
        </row>
        <row r="3">
          <cell r="D3">
            <v>1453.8066666666666</v>
          </cell>
        </row>
        <row r="4">
          <cell r="D4">
            <v>147.49666666666667</v>
          </cell>
        </row>
        <row r="5">
          <cell r="D5">
            <v>0</v>
          </cell>
        </row>
        <row r="6">
          <cell r="D6">
            <v>36.70333333333334</v>
          </cell>
        </row>
        <row r="7">
          <cell r="D7">
            <v>50453.579041666671</v>
          </cell>
        </row>
        <row r="19">
          <cell r="L19">
            <v>5.4165122710169135E-2</v>
          </cell>
        </row>
      </sheetData>
      <sheetData sheetId="8">
        <row r="92">
          <cell r="C92">
            <v>8314.61</v>
          </cell>
        </row>
      </sheetData>
      <sheetData sheetId="9"/>
      <sheetData sheetId="10">
        <row r="85">
          <cell r="C85">
            <v>13382.377676513839</v>
          </cell>
        </row>
      </sheetData>
      <sheetData sheetId="11">
        <row r="79">
          <cell r="D79">
            <v>232079.89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GENERALIDADES"/>
      <sheetName val="CONTENIDO"/>
      <sheetName val="USUARIOS"/>
      <sheetName val="TON EVM"/>
      <sheetName val="DATOS GENEN"/>
      <sheetName val="DESCUENTO"/>
      <sheetName val="INDEX"/>
      <sheetName val="CONSUMOS"/>
      <sheetName val="CÁLCULO PRECIOS"/>
      <sheetName val="PRECIOS 2020"/>
      <sheetName val="TDi SIN AFORO"/>
      <sheetName val="FSRI"/>
      <sheetName val="TARIFAS "/>
      <sheetName val="PUBLICACION"/>
    </sheetNames>
    <sheetDataSet>
      <sheetData sheetId="0"/>
      <sheetData sheetId="1"/>
      <sheetData sheetId="2"/>
      <sheetData sheetId="3">
        <row r="16">
          <cell r="AA16">
            <v>41.333333333333336</v>
          </cell>
        </row>
      </sheetData>
      <sheetData sheetId="4"/>
      <sheetData sheetId="5">
        <row r="52">
          <cell r="C52">
            <v>89616.418333333335</v>
          </cell>
        </row>
      </sheetData>
      <sheetData sheetId="6"/>
      <sheetData sheetId="7"/>
      <sheetData sheetId="8"/>
      <sheetData sheetId="9">
        <row r="5">
          <cell r="D5">
            <v>876181.16666666663</v>
          </cell>
        </row>
      </sheetData>
      <sheetData sheetId="10">
        <row r="32">
          <cell r="C32">
            <v>1.2519</v>
          </cell>
        </row>
        <row r="49">
          <cell r="C49">
            <v>7.2000000000000005E-4</v>
          </cell>
        </row>
        <row r="53">
          <cell r="D53">
            <v>4209.7</v>
          </cell>
        </row>
      </sheetData>
      <sheetData sheetId="11">
        <row r="3">
          <cell r="D3">
            <v>52091.585708333332</v>
          </cell>
        </row>
      </sheetData>
      <sheetData sheetId="12"/>
      <sheetData sheetId="13">
        <row r="11">
          <cell r="E11">
            <v>1527.16</v>
          </cell>
        </row>
      </sheetData>
      <sheetData sheetId="14">
        <row r="13">
          <cell r="E13">
            <v>491.6507660497154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2"/>
      <sheetName val="TARIFAS"/>
      <sheetName val="macro"/>
      <sheetName val="Datos"/>
      <sheetName val="Datos Fin."/>
      <sheetName val="Capacidad"/>
      <sheetName val="Inversiones $ constantes"/>
      <sheetName val="Costos operativos"/>
      <sheetName val="Consumo y produccion"/>
      <sheetName val="Ingresos"/>
      <sheetName val="Inversiones $ corrientes"/>
      <sheetName val="Costo Marginal"/>
      <sheetName val="Deuda y am."/>
      <sheetName val="Est-Resultados"/>
      <sheetName val="Flu-Caja"/>
      <sheetName val="Balance"/>
      <sheetName val="Ing y Egr A&amp;A"/>
      <sheetName val="Indicadores"/>
      <sheetName val="Summary"/>
      <sheetName val="Analisis Distribut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MEX95IB"/>
      <sheetName val="Public"/>
      <sheetName val="Basic Inputs"/>
      <sheetName val="MobileDataOutput"/>
      <sheetName val="MobileDemandOutput"/>
      <sheetName val="Media Output"/>
      <sheetName val="Ukrain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MEX95IB"/>
      <sheetName val="Public"/>
      <sheetName val="Telecom Assumptions"/>
      <sheetName val="Mobile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Di"/>
      <sheetName val="CARGA SCI"/>
      <sheetName val="APROVEC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6">
          <cell r="D6">
            <v>1395.4</v>
          </cell>
        </row>
      </sheetData>
      <sheetData sheetId="3">
        <row r="5">
          <cell r="D5">
            <v>2.2336227465708544E-3</v>
          </cell>
        </row>
      </sheetData>
      <sheetData sheetId="4"/>
      <sheetData sheetId="5"/>
      <sheetData sheetId="6">
        <row r="11">
          <cell r="C11">
            <v>1395.4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O4"/>
        </row>
        <row r="9">
          <cell r="P9">
            <v>7620.24</v>
          </cell>
        </row>
        <row r="10">
          <cell r="P10">
            <v>10556.38</v>
          </cell>
        </row>
        <row r="11">
          <cell r="P11">
            <v>15275.49</v>
          </cell>
        </row>
        <row r="12">
          <cell r="P12">
            <v>18914.16</v>
          </cell>
        </row>
        <row r="13">
          <cell r="P13">
            <v>38829.15</v>
          </cell>
        </row>
        <row r="14">
          <cell r="P14">
            <v>47258.18</v>
          </cell>
        </row>
        <row r="15">
          <cell r="P15">
            <v>48739.77</v>
          </cell>
        </row>
        <row r="16">
          <cell r="P16">
            <v>194535.614</v>
          </cell>
        </row>
        <row r="19">
          <cell r="P19">
            <v>10199.219999999999</v>
          </cell>
        </row>
        <row r="20">
          <cell r="P20">
            <v>12082.47</v>
          </cell>
        </row>
        <row r="21">
          <cell r="P21">
            <v>15842.42</v>
          </cell>
        </row>
        <row r="22">
          <cell r="P22">
            <v>18679.099999999999</v>
          </cell>
        </row>
        <row r="23">
          <cell r="P23">
            <v>31437.91</v>
          </cell>
        </row>
        <row r="24">
          <cell r="P24">
            <v>40545.82</v>
          </cell>
        </row>
        <row r="25">
          <cell r="P25">
            <v>61083.17</v>
          </cell>
        </row>
        <row r="26">
          <cell r="P26">
            <v>196261.17</v>
          </cell>
        </row>
        <row r="29">
          <cell r="P29">
            <v>190956.9</v>
          </cell>
        </row>
        <row r="30">
          <cell r="P30">
            <v>203485.12</v>
          </cell>
        </row>
        <row r="31">
          <cell r="P31">
            <v>188540.9</v>
          </cell>
        </row>
        <row r="32">
          <cell r="P32">
            <v>194535.61</v>
          </cell>
        </row>
        <row r="33">
          <cell r="P33">
            <v>194535.61</v>
          </cell>
        </row>
        <row r="34">
          <cell r="P34">
            <v>194535.61</v>
          </cell>
        </row>
        <row r="35">
          <cell r="P35">
            <v>211183.34</v>
          </cell>
        </row>
        <row r="36">
          <cell r="P36">
            <v>194279.34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Di"/>
      <sheetName val="CARGA SCI"/>
      <sheetName val="APROVEC"/>
      <sheetName val="MED 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10">
          <cell r="D10">
            <v>70.27</v>
          </cell>
        </row>
      </sheetData>
      <sheetData sheetId="3">
        <row r="5">
          <cell r="D5">
            <v>2.2336227465708544E-3</v>
          </cell>
        </row>
      </sheetData>
      <sheetData sheetId="4"/>
      <sheetData sheetId="5"/>
      <sheetData sheetId="6">
        <row r="11">
          <cell r="C11">
            <v>1416.61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P4"/>
        </row>
        <row r="9">
          <cell r="Q9">
            <v>7789.71</v>
          </cell>
        </row>
        <row r="10">
          <cell r="Q10">
            <v>10788.72</v>
          </cell>
        </row>
        <row r="11">
          <cell r="Q11">
            <v>15609.79</v>
          </cell>
        </row>
        <row r="12">
          <cell r="Q12">
            <v>19322.63</v>
          </cell>
        </row>
        <row r="13">
          <cell r="Q13">
            <v>39646.58</v>
          </cell>
        </row>
        <row r="14">
          <cell r="Q14">
            <v>48226.879999999997</v>
          </cell>
        </row>
        <row r="15">
          <cell r="Q15">
            <v>49680.25</v>
          </cell>
        </row>
        <row r="16">
          <cell r="Q16">
            <v>197666.18299999999</v>
          </cell>
        </row>
        <row r="19">
          <cell r="Q19">
            <v>10317.719999999999</v>
          </cell>
        </row>
        <row r="20">
          <cell r="Q20">
            <v>12226.64</v>
          </cell>
        </row>
        <row r="21">
          <cell r="Q21">
            <v>16035.42</v>
          </cell>
        </row>
        <row r="22">
          <cell r="Q22">
            <v>18914.73</v>
          </cell>
        </row>
        <row r="23">
          <cell r="Q23">
            <v>31861.279999999999</v>
          </cell>
        </row>
        <row r="24">
          <cell r="Q24">
            <v>41092.35</v>
          </cell>
        </row>
        <row r="25">
          <cell r="Q25">
            <v>61948.4</v>
          </cell>
        </row>
        <row r="26">
          <cell r="Q26">
            <v>199632.56</v>
          </cell>
        </row>
        <row r="29">
          <cell r="Q29">
            <v>194087.47</v>
          </cell>
        </row>
        <row r="30">
          <cell r="Q30">
            <v>206856.5</v>
          </cell>
        </row>
        <row r="31">
          <cell r="Q31">
            <v>191671.47</v>
          </cell>
        </row>
        <row r="32">
          <cell r="Q32">
            <v>197666.18</v>
          </cell>
        </row>
        <row r="33">
          <cell r="Q33">
            <v>197666.18</v>
          </cell>
        </row>
        <row r="34">
          <cell r="Q34">
            <v>197666.18</v>
          </cell>
        </row>
        <row r="35">
          <cell r="Q35">
            <v>214795.54</v>
          </cell>
        </row>
        <row r="36">
          <cell r="Q36">
            <v>197891.54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ARAMETROS"/>
      <sheetName val="PRECIOS "/>
      <sheetName val="TDi"/>
      <sheetName val="CARGA SCI CORRE"/>
      <sheetName val="Publicacion"/>
      <sheetName val="CARGA REALIZA"/>
      <sheetName val="AJUSTAR"/>
      <sheetName val="MED "/>
      <sheetName val="TON APROVECHA"/>
      <sheetName val="MED DESC"/>
      <sheetName val="TAR. ITAGUI -TRAN"/>
      <sheetName val="TAR OTROS"/>
      <sheetName val="RESUMEN"/>
      <sheetName val="OTROS 720"/>
      <sheetName val="ITAG 720"/>
      <sheetName val="DATOS MPIOS"/>
      <sheetName val="COMPARATIVO "/>
    </sheetNames>
    <sheetDataSet>
      <sheetData sheetId="0"/>
      <sheetData sheetId="1"/>
      <sheetData sheetId="2">
        <row r="14">
          <cell r="D14">
            <v>124062.35</v>
          </cell>
        </row>
      </sheetData>
      <sheetData sheetId="3">
        <row r="5">
          <cell r="D5">
            <v>2.1109448906077416E-3</v>
          </cell>
        </row>
      </sheetData>
      <sheetData sheetId="4"/>
      <sheetData sheetId="5"/>
      <sheetData sheetId="6"/>
      <sheetData sheetId="7">
        <row r="5">
          <cell r="S5">
            <v>92.035026816598474</v>
          </cell>
        </row>
      </sheetData>
      <sheetData sheetId="8">
        <row r="11">
          <cell r="C11">
            <v>1437.73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Q4"/>
        </row>
        <row r="9">
          <cell r="R9">
            <v>8189.23</v>
          </cell>
        </row>
        <row r="10">
          <cell r="R10">
            <v>11346.81</v>
          </cell>
        </row>
        <row r="11">
          <cell r="R11">
            <v>16420.990000000002</v>
          </cell>
        </row>
        <row r="12">
          <cell r="R12">
            <v>20337.48</v>
          </cell>
        </row>
        <row r="13">
          <cell r="R13">
            <v>41770.31</v>
          </cell>
        </row>
        <row r="14">
          <cell r="R14">
            <v>50861.61</v>
          </cell>
        </row>
        <row r="15">
          <cell r="R15">
            <v>52509.38</v>
          </cell>
        </row>
        <row r="16">
          <cell r="R16">
            <v>201384.00099999999</v>
          </cell>
        </row>
        <row r="19">
          <cell r="R19">
            <v>10293.719999999999</v>
          </cell>
        </row>
        <row r="20">
          <cell r="R20">
            <v>12184.35</v>
          </cell>
        </row>
        <row r="21">
          <cell r="R21">
            <v>15969.89</v>
          </cell>
        </row>
        <row r="22">
          <cell r="R22">
            <v>18810.919999999998</v>
          </cell>
        </row>
        <row r="23">
          <cell r="R23">
            <v>31603.31</v>
          </cell>
        </row>
        <row r="24">
          <cell r="R24">
            <v>40678.339999999997</v>
          </cell>
        </row>
        <row r="25">
          <cell r="R25">
            <v>61068.3</v>
          </cell>
        </row>
        <row r="26">
          <cell r="R26">
            <v>203636.36</v>
          </cell>
        </row>
        <row r="29">
          <cell r="R29">
            <v>197805.28</v>
          </cell>
        </row>
        <row r="30">
          <cell r="R30">
            <v>210860.31</v>
          </cell>
        </row>
        <row r="31">
          <cell r="R31">
            <v>195389.28</v>
          </cell>
        </row>
        <row r="32">
          <cell r="R32">
            <v>201384</v>
          </cell>
        </row>
        <row r="33">
          <cell r="R33">
            <v>201384</v>
          </cell>
        </row>
        <row r="34">
          <cell r="R34">
            <v>201384</v>
          </cell>
        </row>
        <row r="35">
          <cell r="R35">
            <v>219085.33</v>
          </cell>
        </row>
        <row r="36">
          <cell r="R36">
            <v>202181.33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28987-630A-4D7E-AFAC-2F290456728B}">
  <dimension ref="B2:BP90"/>
  <sheetViews>
    <sheetView tabSelected="1" zoomScale="120" zoomScaleNormal="120" workbookViewId="0">
      <pane xSplit="2" topLeftCell="AO1" activePane="topRight" state="frozen"/>
      <selection pane="topRight" activeCell="BD45" sqref="BD45"/>
    </sheetView>
  </sheetViews>
  <sheetFormatPr baseColWidth="10" defaultColWidth="11.44140625" defaultRowHeight="10.199999999999999" x14ac:dyDescent="0.2"/>
  <cols>
    <col min="1" max="1" width="3.21875" style="10" customWidth="1"/>
    <col min="2" max="2" width="30.21875" style="10" bestFit="1" customWidth="1"/>
    <col min="3" max="3" width="14.21875" style="8" customWidth="1"/>
    <col min="4" max="4" width="11" style="8" hidden="1" customWidth="1"/>
    <col min="5" max="39" width="10.44140625" style="8" hidden="1" customWidth="1"/>
    <col min="40" max="41" width="10.44140625" style="8" customWidth="1"/>
    <col min="42" max="42" width="10.44140625" style="9" customWidth="1"/>
    <col min="43" max="43" width="10.44140625" style="8" customWidth="1"/>
    <col min="44" max="49" width="10.44140625" style="8" hidden="1" customWidth="1"/>
    <col min="50" max="50" width="11.21875" style="8" hidden="1" customWidth="1"/>
    <col min="51" max="52" width="10.44140625" style="8" hidden="1" customWidth="1"/>
    <col min="53" max="53" width="10.44140625" style="8" customWidth="1"/>
    <col min="54" max="61" width="10.44140625" style="12" customWidth="1"/>
    <col min="62" max="62" width="7.33203125" style="12" customWidth="1"/>
    <col min="63" max="63" width="9.77734375" style="13" bestFit="1" customWidth="1"/>
    <col min="64" max="64" width="6.21875" style="10" customWidth="1"/>
    <col min="65" max="65" width="3.77734375" style="10" customWidth="1"/>
    <col min="66" max="67" width="1.21875" style="10" bestFit="1" customWidth="1"/>
    <col min="68" max="16384" width="11.44140625" style="10"/>
  </cols>
  <sheetData>
    <row r="2" spans="2:68" s="7" customFormat="1" ht="14.4" x14ac:dyDescent="0.3">
      <c r="B2" s="1" t="s">
        <v>67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5"/>
      <c r="BC2" s="5"/>
      <c r="BD2" s="5"/>
      <c r="BE2" s="5"/>
      <c r="BF2" s="5"/>
      <c r="BG2" s="5"/>
      <c r="BH2" s="5"/>
      <c r="BI2" s="5"/>
      <c r="BJ2" s="5"/>
      <c r="BK2" s="6"/>
    </row>
    <row r="3" spans="2:68" x14ac:dyDescent="0.2">
      <c r="B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2:68" s="11" customFormat="1" ht="16.5" customHeight="1" x14ac:dyDescent="0.2">
      <c r="B4" s="8" t="s">
        <v>0</v>
      </c>
      <c r="C4" s="8"/>
      <c r="D4" s="8"/>
      <c r="E4" s="131" t="s">
        <v>1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9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2:68" ht="4.5" customHeight="1" x14ac:dyDescent="0.2"/>
    <row r="6" spans="2:68" s="16" customFormat="1" ht="26.25" customHeight="1" x14ac:dyDescent="0.3">
      <c r="B6" s="101" t="s">
        <v>2</v>
      </c>
      <c r="C6" s="102" t="s">
        <v>3</v>
      </c>
      <c r="D6" s="103">
        <v>43831</v>
      </c>
      <c r="E6" s="103">
        <v>43862</v>
      </c>
      <c r="F6" s="103">
        <v>43891</v>
      </c>
      <c r="G6" s="103">
        <v>43922</v>
      </c>
      <c r="H6" s="103">
        <v>43952</v>
      </c>
      <c r="I6" s="103">
        <v>43983</v>
      </c>
      <c r="J6" s="103">
        <v>44013</v>
      </c>
      <c r="K6" s="103">
        <v>44044</v>
      </c>
      <c r="L6" s="103">
        <v>44075</v>
      </c>
      <c r="M6" s="103">
        <v>44105</v>
      </c>
      <c r="N6" s="103">
        <v>44136</v>
      </c>
      <c r="O6" s="103">
        <v>44166</v>
      </c>
      <c r="P6" s="14">
        <v>43070</v>
      </c>
      <c r="Q6" s="14">
        <v>43101</v>
      </c>
      <c r="R6" s="14">
        <v>43132</v>
      </c>
      <c r="S6" s="14">
        <v>43160</v>
      </c>
      <c r="T6" s="14">
        <v>43191</v>
      </c>
      <c r="U6" s="14">
        <v>43221</v>
      </c>
      <c r="V6" s="14">
        <v>43252</v>
      </c>
      <c r="W6" s="14">
        <v>43282</v>
      </c>
      <c r="X6" s="14">
        <v>43313</v>
      </c>
      <c r="Y6" s="14">
        <v>43344</v>
      </c>
      <c r="Z6" s="14">
        <v>43374</v>
      </c>
      <c r="AA6" s="14">
        <v>43405</v>
      </c>
      <c r="AB6" s="14">
        <v>43435</v>
      </c>
      <c r="AC6" s="14">
        <v>43466</v>
      </c>
      <c r="AD6" s="14">
        <v>43497</v>
      </c>
      <c r="AE6" s="14">
        <v>43525</v>
      </c>
      <c r="AF6" s="14">
        <v>43556</v>
      </c>
      <c r="AG6" s="14">
        <v>43586</v>
      </c>
      <c r="AH6" s="14">
        <v>43617</v>
      </c>
      <c r="AI6" s="14">
        <v>43647</v>
      </c>
      <c r="AJ6" s="14">
        <v>43678</v>
      </c>
      <c r="AK6" s="14">
        <v>43709</v>
      </c>
      <c r="AL6" s="14">
        <v>43739</v>
      </c>
      <c r="AM6" s="14">
        <v>43770</v>
      </c>
      <c r="AN6" s="14">
        <v>43800</v>
      </c>
      <c r="AO6" s="14">
        <v>43831</v>
      </c>
      <c r="AP6" s="14">
        <v>43862</v>
      </c>
      <c r="AQ6" s="14">
        <v>43891</v>
      </c>
      <c r="AR6" s="14">
        <v>43922</v>
      </c>
      <c r="AS6" s="14">
        <v>43952</v>
      </c>
      <c r="AT6" s="14">
        <v>43983</v>
      </c>
      <c r="AU6" s="14">
        <v>44013</v>
      </c>
      <c r="AV6" s="14">
        <v>44044</v>
      </c>
      <c r="AW6" s="14">
        <v>44075</v>
      </c>
      <c r="AX6" s="14">
        <v>44105</v>
      </c>
      <c r="AY6" s="14">
        <v>44136</v>
      </c>
      <c r="AZ6" s="14">
        <v>44166</v>
      </c>
      <c r="BA6" s="14">
        <v>44197</v>
      </c>
      <c r="BB6" s="14">
        <v>44228</v>
      </c>
      <c r="BC6" s="14">
        <v>44256</v>
      </c>
      <c r="BD6" s="14">
        <v>44287</v>
      </c>
      <c r="BE6" s="14">
        <v>44317</v>
      </c>
      <c r="BF6" s="14">
        <v>44348</v>
      </c>
      <c r="BG6" s="14">
        <v>44378</v>
      </c>
      <c r="BH6" s="14">
        <v>44409</v>
      </c>
      <c r="BI6" s="14">
        <v>44440</v>
      </c>
      <c r="BJ6" s="15"/>
      <c r="BK6" s="132" t="s">
        <v>4</v>
      </c>
      <c r="BL6" s="132"/>
    </row>
    <row r="7" spans="2:68" s="16" customFormat="1" ht="3" customHeight="1" thickBot="1" x14ac:dyDescent="0.35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AP7" s="17"/>
      <c r="BJ7" s="15"/>
      <c r="BK7" s="18"/>
      <c r="BL7" s="19"/>
    </row>
    <row r="8" spans="2:68" x14ac:dyDescent="0.2">
      <c r="B8" s="105" t="s">
        <v>5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33"/>
      <c r="AP8" s="123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4"/>
      <c r="BK8" s="20"/>
      <c r="BL8" s="21"/>
      <c r="BO8" s="8"/>
      <c r="BP8" s="22"/>
    </row>
    <row r="9" spans="2:68" x14ac:dyDescent="0.2">
      <c r="B9" s="108" t="s">
        <v>45</v>
      </c>
      <c r="C9" s="117" t="s">
        <v>7</v>
      </c>
      <c r="D9" s="116">
        <v>8522.08</v>
      </c>
      <c r="E9" s="116">
        <v>8571.01</v>
      </c>
      <c r="F9" s="116">
        <v>8736.2199999999993</v>
      </c>
      <c r="G9" s="116">
        <v>8715.4599999999991</v>
      </c>
      <c r="H9" s="116">
        <v>8770.2199999999993</v>
      </c>
      <c r="I9" s="116">
        <v>8751.69</v>
      </c>
      <c r="J9" s="116">
        <v>8720.24</v>
      </c>
      <c r="K9" s="116">
        <v>8222.01</v>
      </c>
      <c r="L9" s="116">
        <v>8271.64</v>
      </c>
      <c r="M9" s="116">
        <v>8242.2099999999991</v>
      </c>
      <c r="N9" s="116">
        <v>8314.61</v>
      </c>
      <c r="O9" s="116">
        <v>8316.2900000000009</v>
      </c>
      <c r="P9" s="121">
        <f>+'[7]COMPARATIVO '!P9</f>
        <v>7620.24</v>
      </c>
      <c r="Q9" s="121">
        <f>+'[8]COMPARATIVO '!Q9</f>
        <v>7789.71</v>
      </c>
      <c r="R9" s="121">
        <f>+'[9]COMPARATIVO '!R9</f>
        <v>8189.23</v>
      </c>
      <c r="S9" s="121">
        <f>+'[10]COMPARATIVO '!S9</f>
        <v>8185.84</v>
      </c>
      <c r="T9" s="121">
        <f>+'[11]COMPARATIVO '!T9</f>
        <v>8210.17</v>
      </c>
      <c r="U9" s="121">
        <f>+'[12]COMPARATIVO '!U9</f>
        <v>8209.86</v>
      </c>
      <c r="V9" s="121">
        <f>+'[13]COMPARATIVO '!V9</f>
        <v>8233.09</v>
      </c>
      <c r="W9" s="121">
        <f>+'[14]COMPARATIVO '!W9</f>
        <v>8267.69</v>
      </c>
      <c r="X9" s="121">
        <f>+'[15]COMPARATIVO '!X9</f>
        <v>8030.92</v>
      </c>
      <c r="Y9" s="121">
        <f>+'[16]COMPARATIVO '!Y9</f>
        <v>8036.93</v>
      </c>
      <c r="Z9" s="121">
        <f>+'[17]COMPARATIVO '!Z9</f>
        <v>8063.82</v>
      </c>
      <c r="AA9" s="121">
        <f>+'[18]COMPARATIVO '!AA9</f>
        <v>8087.73</v>
      </c>
      <c r="AB9" s="121">
        <f>+'[19]COMPARATIVO '!AB9</f>
        <v>8113.06</v>
      </c>
      <c r="AC9" s="121">
        <f>+'[20]COMPARATIVO '!AC9</f>
        <v>8245.27</v>
      </c>
      <c r="AD9" s="121">
        <f>+'[21]COMPARATIVO '!AD9</f>
        <v>8477.24</v>
      </c>
      <c r="AE9" s="121">
        <f>+'[22]COMPARATIVO '!AE9</f>
        <v>8485.15</v>
      </c>
      <c r="AF9" s="121">
        <f>+'[23]COMPARATIVO '!AF9</f>
        <v>8497.81</v>
      </c>
      <c r="AG9" s="121">
        <f>+'[24]COMPARATIVO '!AG9</f>
        <v>8494.6</v>
      </c>
      <c r="AH9" s="121">
        <f>+'[25]COMPARATIVO '!AH9</f>
        <v>8580.24</v>
      </c>
      <c r="AI9" s="121">
        <f>+'[26]COMPARATIVO '!AI9</f>
        <v>8640.73</v>
      </c>
      <c r="AJ9" s="121">
        <f>+'[27]COMPARATIVO '!AJ9</f>
        <v>8373.2999999999993</v>
      </c>
      <c r="AK9" s="121">
        <f>+'[28]COMPARATIVO '!AK9</f>
        <v>8365.2099999999991</v>
      </c>
      <c r="AL9" s="121">
        <f>+'[29]COMPARATIVO '!AL9</f>
        <v>0</v>
      </c>
      <c r="AM9" s="121">
        <f>+'[30]COMPARATIVO '!AM9</f>
        <v>8350.6299999999992</v>
      </c>
      <c r="AN9" s="121">
        <f>+'[31]COMPARATIVO '!AN9</f>
        <v>8064.03</v>
      </c>
      <c r="AO9" s="134">
        <v>8522.08</v>
      </c>
      <c r="AP9" s="116">
        <v>8571.01</v>
      </c>
      <c r="AQ9" s="116">
        <v>8736.2199999999993</v>
      </c>
      <c r="AR9" s="116">
        <v>8715.4599999999991</v>
      </c>
      <c r="AS9" s="116">
        <v>8770.2199999999993</v>
      </c>
      <c r="AT9" s="116">
        <v>8751.69</v>
      </c>
      <c r="AU9" s="116">
        <v>8720.24</v>
      </c>
      <c r="AV9" s="116">
        <v>8222.01</v>
      </c>
      <c r="AW9" s="116">
        <v>8271.64</v>
      </c>
      <c r="AX9" s="116">
        <v>8242.2099999999991</v>
      </c>
      <c r="AY9" s="116">
        <v>8314.61</v>
      </c>
      <c r="AZ9" s="116">
        <v>8316.2900000000009</v>
      </c>
      <c r="BA9" s="116">
        <v>8473.27</v>
      </c>
      <c r="BB9" s="116">
        <v>8951.7199999999993</v>
      </c>
      <c r="BC9" s="116">
        <v>8974.93</v>
      </c>
      <c r="BD9" s="116">
        <v>8978.67</v>
      </c>
      <c r="BE9" s="116">
        <v>8880.16</v>
      </c>
      <c r="BF9" s="116">
        <v>8994.2900000000009</v>
      </c>
      <c r="BG9" s="116">
        <v>8977.01</v>
      </c>
      <c r="BH9" s="116">
        <v>8545.75</v>
      </c>
      <c r="BI9" s="109">
        <v>8683.1500000000015</v>
      </c>
      <c r="BK9" s="23">
        <f>+AY9-AX9</f>
        <v>72.400000000001455</v>
      </c>
      <c r="BL9" s="24">
        <f t="shared" ref="BL9:BL16" si="0">+BK9/AY9</f>
        <v>8.7075641551439507E-3</v>
      </c>
      <c r="BN9" s="22"/>
      <c r="BO9" s="25"/>
      <c r="BP9" s="26"/>
    </row>
    <row r="10" spans="2:68" x14ac:dyDescent="0.2">
      <c r="B10" s="108" t="s">
        <v>46</v>
      </c>
      <c r="C10" s="117" t="s">
        <v>7</v>
      </c>
      <c r="D10" s="116">
        <v>11799.71</v>
      </c>
      <c r="E10" s="116">
        <v>11869.99</v>
      </c>
      <c r="F10" s="116">
        <v>12096.54</v>
      </c>
      <c r="G10" s="116">
        <v>12069.95</v>
      </c>
      <c r="H10" s="116">
        <v>12142.96</v>
      </c>
      <c r="I10" s="116">
        <v>12118.25</v>
      </c>
      <c r="J10" s="116">
        <v>12076.32</v>
      </c>
      <c r="K10" s="116">
        <v>11359.11</v>
      </c>
      <c r="L10" s="116">
        <v>11425.28</v>
      </c>
      <c r="M10" s="116">
        <v>11385.29</v>
      </c>
      <c r="N10" s="116">
        <v>11481.82</v>
      </c>
      <c r="O10" s="116">
        <v>11484.04</v>
      </c>
      <c r="P10" s="121">
        <f>+'[7]COMPARATIVO '!P10</f>
        <v>10556.38</v>
      </c>
      <c r="Q10" s="121">
        <f>+'[8]COMPARATIVO '!Q10</f>
        <v>10788.72</v>
      </c>
      <c r="R10" s="121">
        <f>+'[9]COMPARATIVO '!R10</f>
        <v>11346.81</v>
      </c>
      <c r="S10" s="121">
        <f>+'[10]COMPARATIVO '!S10</f>
        <v>11342.3</v>
      </c>
      <c r="T10" s="121">
        <f>+'[11]COMPARATIVO '!T10</f>
        <v>11374.74</v>
      </c>
      <c r="U10" s="121">
        <f>+'[12]COMPARATIVO '!U10</f>
        <v>11374.31</v>
      </c>
      <c r="V10" s="121">
        <f>+'[13]COMPARATIVO '!V10</f>
        <v>11405.3</v>
      </c>
      <c r="W10" s="121">
        <f>+'[14]COMPARATIVO '!W10</f>
        <v>11451.42</v>
      </c>
      <c r="X10" s="121">
        <f>+'[15]COMPARATIVO '!X10</f>
        <v>11114.48</v>
      </c>
      <c r="Y10" s="121">
        <f>+'[16]COMPARATIVO '!Y10</f>
        <v>11122.49</v>
      </c>
      <c r="Z10" s="121">
        <f>+'[17]COMPARATIVO '!Z10</f>
        <v>11163.05</v>
      </c>
      <c r="AA10" s="121">
        <f>+'[18]COMPARATIVO '!AA10</f>
        <v>11199.64</v>
      </c>
      <c r="AB10" s="121">
        <f>+'[19]COMPARATIVO '!AB10</f>
        <v>11233.42</v>
      </c>
      <c r="AC10" s="121">
        <f>+'[20]COMPARATIVO '!AC10</f>
        <v>11410.64</v>
      </c>
      <c r="AD10" s="121">
        <f>+'[21]COMPARATIVO '!AD10</f>
        <v>11735.14</v>
      </c>
      <c r="AE10" s="121">
        <f>+'[22]COMPARATIVO '!AE10</f>
        <v>11745.33</v>
      </c>
      <c r="AF10" s="121">
        <f>+'[23]COMPARATIVO '!AF10</f>
        <v>11762.21</v>
      </c>
      <c r="AG10" s="121">
        <f>+'[24]COMPARATIVO '!AG10</f>
        <v>11757.94</v>
      </c>
      <c r="AH10" s="121">
        <f>+'[25]COMPARATIVO '!AH10</f>
        <v>11877.32</v>
      </c>
      <c r="AI10" s="121">
        <f>+'[26]COMPARATIVO '!AI10</f>
        <v>11963.18</v>
      </c>
      <c r="AJ10" s="121">
        <f>+'[27]COMPARATIVO '!AJ10</f>
        <v>11585.86</v>
      </c>
      <c r="AK10" s="121">
        <f>+'[28]COMPARATIVO '!AK10</f>
        <v>11574.9</v>
      </c>
      <c r="AL10" s="121">
        <f>+'[29]COMPARATIVO '!AL10</f>
        <v>0</v>
      </c>
      <c r="AM10" s="121">
        <f>+'[30]COMPARATIVO '!AM10</f>
        <v>11555.58</v>
      </c>
      <c r="AN10" s="121">
        <f>+'[31]COMPARATIVO '!AN10</f>
        <v>11173.45</v>
      </c>
      <c r="AO10" s="134">
        <v>11799.71</v>
      </c>
      <c r="AP10" s="116">
        <v>11869.99</v>
      </c>
      <c r="AQ10" s="116">
        <v>12096.54</v>
      </c>
      <c r="AR10" s="116">
        <v>12069.95</v>
      </c>
      <c r="AS10" s="116">
        <v>12142.96</v>
      </c>
      <c r="AT10" s="116">
        <v>12118.25</v>
      </c>
      <c r="AU10" s="116">
        <v>12076.32</v>
      </c>
      <c r="AV10" s="116">
        <v>11359.11</v>
      </c>
      <c r="AW10" s="116">
        <v>11425.28</v>
      </c>
      <c r="AX10" s="116">
        <v>11385.29</v>
      </c>
      <c r="AY10" s="116">
        <v>11481.82</v>
      </c>
      <c r="AZ10" s="116">
        <v>11484.04</v>
      </c>
      <c r="BA10" s="116">
        <v>11694.37</v>
      </c>
      <c r="BB10" s="116">
        <v>12367.77</v>
      </c>
      <c r="BC10" s="116">
        <v>12399.490000000002</v>
      </c>
      <c r="BD10" s="116">
        <v>12404.470000000001</v>
      </c>
      <c r="BE10" s="116">
        <v>12273.12</v>
      </c>
      <c r="BF10" s="116">
        <v>12425.300000000001</v>
      </c>
      <c r="BG10" s="116">
        <v>12403.990000000002</v>
      </c>
      <c r="BH10" s="116">
        <v>11818.130000000001</v>
      </c>
      <c r="BI10" s="109">
        <v>12001.330000000002</v>
      </c>
      <c r="BK10" s="23">
        <f t="shared" ref="BK10:BK36" si="1">+AY10-AX10</f>
        <v>96.529999999998836</v>
      </c>
      <c r="BL10" s="24">
        <f t="shared" si="0"/>
        <v>8.4072037359929734E-3</v>
      </c>
      <c r="BN10" s="22"/>
      <c r="BO10" s="25"/>
      <c r="BP10" s="26"/>
    </row>
    <row r="11" spans="2:68" x14ac:dyDescent="0.2">
      <c r="B11" s="108" t="s">
        <v>47</v>
      </c>
      <c r="C11" s="117" t="s">
        <v>7</v>
      </c>
      <c r="D11" s="116">
        <v>17069.97</v>
      </c>
      <c r="E11" s="116">
        <v>17173.63</v>
      </c>
      <c r="F11" s="116">
        <v>17499.63</v>
      </c>
      <c r="G11" s="116">
        <v>17462.84</v>
      </c>
      <c r="H11" s="116">
        <v>17566.28</v>
      </c>
      <c r="I11" s="116">
        <v>17531.27</v>
      </c>
      <c r="J11" s="116">
        <v>17471.87</v>
      </c>
      <c r="K11" s="116">
        <v>16413</v>
      </c>
      <c r="L11" s="116">
        <v>16506.75</v>
      </c>
      <c r="M11" s="116">
        <v>16449.46</v>
      </c>
      <c r="N11" s="116">
        <v>16586.2</v>
      </c>
      <c r="O11" s="116">
        <v>16589.419999999998</v>
      </c>
      <c r="P11" s="121">
        <f>+'[7]COMPARATIVO '!P11</f>
        <v>15275.49</v>
      </c>
      <c r="Q11" s="121">
        <f>+'[8]COMPARATIVO '!Q11</f>
        <v>15609.79</v>
      </c>
      <c r="R11" s="121">
        <f>+'[9]COMPARATIVO '!R11</f>
        <v>16420.990000000002</v>
      </c>
      <c r="S11" s="121">
        <f>+'[10]COMPARATIVO '!S11</f>
        <v>16414.599999999999</v>
      </c>
      <c r="T11" s="121">
        <f>+'[11]COMPARATIVO '!T11</f>
        <v>16460.560000000001</v>
      </c>
      <c r="U11" s="121">
        <f>+'[12]COMPARATIVO '!U11</f>
        <v>16459.96</v>
      </c>
      <c r="V11" s="121">
        <f>+'[13]COMPARATIVO '!V11</f>
        <v>16503.86</v>
      </c>
      <c r="W11" s="121">
        <f>+'[14]COMPARATIVO '!W11</f>
        <v>16569.189999999999</v>
      </c>
      <c r="X11" s="121">
        <f>+'[15]COMPARATIVO '!X11</f>
        <v>16074.66</v>
      </c>
      <c r="Y11" s="121">
        <f>+'[16]COMPARATIVO '!Y11</f>
        <v>16086</v>
      </c>
      <c r="Z11" s="121">
        <f>+'[17]COMPARATIVO '!Z11</f>
        <v>16147.28</v>
      </c>
      <c r="AA11" s="121">
        <f>+'[18]COMPARATIVO '!AA11</f>
        <v>16202.92</v>
      </c>
      <c r="AB11" s="121">
        <f>+'[19]COMPARATIVO '!AB11</f>
        <v>16250.77</v>
      </c>
      <c r="AC11" s="121">
        <f>+'[20]COMPARATIVO '!AC11</f>
        <v>16502.61</v>
      </c>
      <c r="AD11" s="121">
        <f>+'[21]COMPARATIVO '!AD11</f>
        <v>16974.599999999999</v>
      </c>
      <c r="AE11" s="121">
        <f>+'[22]COMPARATIVO '!AE11</f>
        <v>16988.79</v>
      </c>
      <c r="AF11" s="121">
        <f>+'[23]COMPARATIVO '!AF11</f>
        <v>17012.7</v>
      </c>
      <c r="AG11" s="121">
        <f>+'[24]COMPARATIVO '!AG11</f>
        <v>17006.64</v>
      </c>
      <c r="AH11" s="121">
        <f>+'[25]COMPARATIVO '!AH11</f>
        <v>17179.98</v>
      </c>
      <c r="AI11" s="121">
        <f>+'[26]COMPARATIVO '!AI11</f>
        <v>17305.830000000002</v>
      </c>
      <c r="AJ11" s="121">
        <f>+'[27]COMPARATIVO '!AJ11</f>
        <v>16754.490000000002</v>
      </c>
      <c r="AK11" s="121">
        <f>+'[28]COMPARATIVO '!AK11</f>
        <v>16738.830000000002</v>
      </c>
      <c r="AL11" s="121">
        <f>+'[29]COMPARATIVO '!AL11</f>
        <v>0</v>
      </c>
      <c r="AM11" s="121">
        <f>+'[30]COMPARATIVO '!AM11</f>
        <v>16711.55</v>
      </c>
      <c r="AN11" s="121">
        <f>+'[31]COMPARATIVO '!AN11</f>
        <v>16170.2</v>
      </c>
      <c r="AO11" s="134">
        <v>17069.97</v>
      </c>
      <c r="AP11" s="116">
        <v>17173.63</v>
      </c>
      <c r="AQ11" s="116">
        <v>17499.63</v>
      </c>
      <c r="AR11" s="116">
        <v>17462.84</v>
      </c>
      <c r="AS11" s="116">
        <v>17566.28</v>
      </c>
      <c r="AT11" s="116">
        <v>17531.27</v>
      </c>
      <c r="AU11" s="116">
        <v>17471.87</v>
      </c>
      <c r="AV11" s="116">
        <v>16413</v>
      </c>
      <c r="AW11" s="116">
        <v>16506.75</v>
      </c>
      <c r="AX11" s="116">
        <v>16449.46</v>
      </c>
      <c r="AY11" s="116">
        <v>16586.2</v>
      </c>
      <c r="AZ11" s="116">
        <v>16589.419999999998</v>
      </c>
      <c r="BA11" s="116">
        <v>16888.14</v>
      </c>
      <c r="BB11" s="116">
        <v>17870.849999999999</v>
      </c>
      <c r="BC11" s="116">
        <v>17916.38</v>
      </c>
      <c r="BD11" s="116">
        <v>17923.420000000002</v>
      </c>
      <c r="BE11" s="116">
        <v>17737.36</v>
      </c>
      <c r="BF11" s="116">
        <v>17952.93</v>
      </c>
      <c r="BG11" s="116">
        <v>17924.150000000001</v>
      </c>
      <c r="BH11" s="116">
        <v>17085.3</v>
      </c>
      <c r="BI11" s="109">
        <v>17344.830000000002</v>
      </c>
      <c r="BK11" s="23">
        <f t="shared" si="1"/>
        <v>136.7400000000016</v>
      </c>
      <c r="BL11" s="24">
        <f t="shared" si="0"/>
        <v>8.2442030121427212E-3</v>
      </c>
      <c r="BN11" s="22"/>
      <c r="BO11" s="25"/>
      <c r="BP11" s="26"/>
    </row>
    <row r="12" spans="2:68" x14ac:dyDescent="0.2">
      <c r="B12" s="108" t="s">
        <v>48</v>
      </c>
      <c r="C12" s="117" t="s">
        <v>7</v>
      </c>
      <c r="D12" s="116">
        <v>21122.639999999999</v>
      </c>
      <c r="E12" s="116">
        <v>21256.61</v>
      </c>
      <c r="F12" s="116">
        <v>21655.05</v>
      </c>
      <c r="G12" s="116">
        <v>21614.35</v>
      </c>
      <c r="H12" s="116">
        <v>21736.04</v>
      </c>
      <c r="I12" s="116">
        <v>21694.85</v>
      </c>
      <c r="J12" s="116">
        <v>21624.97</v>
      </c>
      <c r="K12" s="116">
        <v>20253.29</v>
      </c>
      <c r="L12" s="116">
        <v>20363.580000000002</v>
      </c>
      <c r="M12" s="116">
        <v>20294.38</v>
      </c>
      <c r="N12" s="116">
        <v>20455.259999999998</v>
      </c>
      <c r="O12" s="116">
        <v>20459.240000000002</v>
      </c>
      <c r="P12" s="121">
        <f>+'[7]COMPARATIVO '!P12</f>
        <v>18914.16</v>
      </c>
      <c r="Q12" s="121">
        <f>+'[8]COMPARATIVO '!Q12</f>
        <v>19322.63</v>
      </c>
      <c r="R12" s="121">
        <f>+'[9]COMPARATIVO '!R12</f>
        <v>20337.48</v>
      </c>
      <c r="S12" s="121">
        <f>+'[10]COMPARATIVO '!S12</f>
        <v>20329.96</v>
      </c>
      <c r="T12" s="121">
        <f>+'[11]COMPARATIVO '!T12</f>
        <v>20384.03</v>
      </c>
      <c r="U12" s="121">
        <f>+'[12]COMPARATIVO '!U12</f>
        <v>20383.32</v>
      </c>
      <c r="V12" s="121">
        <f>+'[13]COMPARATIVO '!V12</f>
        <v>20434.96</v>
      </c>
      <c r="W12" s="121">
        <f>+'[14]COMPARATIVO '!W12</f>
        <v>20511.82</v>
      </c>
      <c r="X12" s="121">
        <f>+'[15]COMPARATIVO '!X12</f>
        <v>19879.43</v>
      </c>
      <c r="Y12" s="121">
        <f>+'[16]COMPARATIVO '!Y12</f>
        <v>19892.78</v>
      </c>
      <c r="Z12" s="121">
        <f>+'[17]COMPARATIVO '!Z12</f>
        <v>19976.07</v>
      </c>
      <c r="AA12" s="121">
        <f>+'[18]COMPARATIVO '!AA12</f>
        <v>20052.73</v>
      </c>
      <c r="AB12" s="121">
        <f>+'[19]COMPARATIVO '!AB12</f>
        <v>20109.03</v>
      </c>
      <c r="AC12" s="121">
        <f>+'[20]COMPARATIVO '!AC12</f>
        <v>20407.580000000002</v>
      </c>
      <c r="AD12" s="121">
        <f>+'[21]COMPARATIVO '!AD12</f>
        <v>20999.040000000001</v>
      </c>
      <c r="AE12" s="121">
        <f>+'[22]COMPARATIVO '!AE12</f>
        <v>21014.91</v>
      </c>
      <c r="AF12" s="121">
        <f>+'[23]COMPARATIVO '!AF12</f>
        <v>21043.040000000001</v>
      </c>
      <c r="AG12" s="121">
        <f>+'[24]COMPARATIVO '!AG12</f>
        <v>21035.919999999998</v>
      </c>
      <c r="AH12" s="121">
        <f>+'[25]COMPARATIVO '!AH12</f>
        <v>21252.240000000002</v>
      </c>
      <c r="AI12" s="121">
        <f>+'[26]COMPARATIVO '!AI12</f>
        <v>21412.69</v>
      </c>
      <c r="AJ12" s="121">
        <f>+'[27]COMPARATIVO '!AJ12</f>
        <v>20714.599999999999</v>
      </c>
      <c r="AK12" s="121">
        <f>+'[28]COMPARATIVO '!AK12</f>
        <v>20695.810000000001</v>
      </c>
      <c r="AL12" s="121">
        <f>+'[29]COMPARATIVO '!AL12</f>
        <v>0</v>
      </c>
      <c r="AM12" s="121">
        <f>+'[30]COMPARATIVO '!AM12</f>
        <v>20664.02</v>
      </c>
      <c r="AN12" s="121">
        <f>+'[31]COMPARATIVO '!AN12</f>
        <v>20027.14</v>
      </c>
      <c r="AO12" s="134">
        <v>21122.639999999999</v>
      </c>
      <c r="AP12" s="116">
        <v>21256.61</v>
      </c>
      <c r="AQ12" s="116">
        <v>21655.05</v>
      </c>
      <c r="AR12" s="116">
        <v>21614.35</v>
      </c>
      <c r="AS12" s="116">
        <v>21736.04</v>
      </c>
      <c r="AT12" s="116">
        <v>21694.85</v>
      </c>
      <c r="AU12" s="116">
        <v>21624.97</v>
      </c>
      <c r="AV12" s="116">
        <v>20253.29</v>
      </c>
      <c r="AW12" s="116">
        <v>20363.580000000002</v>
      </c>
      <c r="AX12" s="116">
        <v>20294.38</v>
      </c>
      <c r="AY12" s="116">
        <v>20455.259999999998</v>
      </c>
      <c r="AZ12" s="116">
        <v>20459.240000000002</v>
      </c>
      <c r="BA12" s="116">
        <v>20007.400000000001</v>
      </c>
      <c r="BB12" s="116">
        <v>22053.46</v>
      </c>
      <c r="BC12" s="116">
        <v>22108.86</v>
      </c>
      <c r="BD12" s="116">
        <v>22117.16</v>
      </c>
      <c r="BE12" s="116">
        <v>21898.25</v>
      </c>
      <c r="BF12" s="116">
        <v>22151.88</v>
      </c>
      <c r="BG12" s="116">
        <v>22122.11</v>
      </c>
      <c r="BH12" s="116">
        <v>21109.37</v>
      </c>
      <c r="BI12" s="109">
        <v>21414.71</v>
      </c>
      <c r="BK12" s="23">
        <f t="shared" si="1"/>
        <v>160.87999999999738</v>
      </c>
      <c r="BL12" s="24">
        <f t="shared" si="0"/>
        <v>7.8649696948363112E-3</v>
      </c>
      <c r="BN12" s="22"/>
      <c r="BO12" s="25"/>
      <c r="BP12" s="26"/>
    </row>
    <row r="13" spans="2:68" x14ac:dyDescent="0.2">
      <c r="B13" s="108" t="s">
        <v>49</v>
      </c>
      <c r="C13" s="117" t="s">
        <v>7</v>
      </c>
      <c r="D13" s="116">
        <v>43311</v>
      </c>
      <c r="E13" s="116">
        <v>43607.81</v>
      </c>
      <c r="F13" s="116">
        <v>44405.55</v>
      </c>
      <c r="G13" s="116">
        <v>44340.800000000003</v>
      </c>
      <c r="H13" s="116">
        <v>44565.93</v>
      </c>
      <c r="I13" s="116">
        <v>44489.73</v>
      </c>
      <c r="J13" s="116">
        <v>44360.45</v>
      </c>
      <c r="K13" s="116">
        <v>41310.19</v>
      </c>
      <c r="L13" s="116">
        <v>41514.22</v>
      </c>
      <c r="M13" s="116">
        <v>41378.82</v>
      </c>
      <c r="N13" s="116">
        <v>41676.449999999997</v>
      </c>
      <c r="O13" s="116">
        <v>41684.31</v>
      </c>
      <c r="P13" s="121">
        <f>+'[7]COMPARATIVO '!P13</f>
        <v>38829.15</v>
      </c>
      <c r="Q13" s="121">
        <f>+'[8]COMPARATIVO '!Q13</f>
        <v>39646.58</v>
      </c>
      <c r="R13" s="121">
        <f>+'[9]COMPARATIVO '!R13</f>
        <v>41770.31</v>
      </c>
      <c r="S13" s="121">
        <f>+'[10]COMPARATIVO '!S13</f>
        <v>41756.400000000001</v>
      </c>
      <c r="T13" s="121">
        <f>+'[11]COMPARATIVO '!T13</f>
        <v>41856.43</v>
      </c>
      <c r="U13" s="121">
        <f>+'[12]COMPARATIVO '!U13</f>
        <v>41855.11</v>
      </c>
      <c r="V13" s="121">
        <f>+'[13]COMPARATIVO '!V13</f>
        <v>41950.65</v>
      </c>
      <c r="W13" s="121">
        <f>+'[14]COMPARATIVO '!W13</f>
        <v>42092.84</v>
      </c>
      <c r="X13" s="121">
        <f>+'[15]COMPARATIVO '!X13</f>
        <v>40716.980000000003</v>
      </c>
      <c r="Y13" s="121">
        <f>+'[16]COMPARATIVO '!Y13</f>
        <v>40741.68</v>
      </c>
      <c r="Z13" s="121">
        <f>+'[17]COMPARATIVO '!Z13</f>
        <v>40941.360000000001</v>
      </c>
      <c r="AA13" s="121">
        <f>+'[18]COMPARATIVO '!AA13</f>
        <v>41128.79</v>
      </c>
      <c r="AB13" s="121">
        <f>+'[19]COMPARATIVO '!AB13</f>
        <v>41232.93</v>
      </c>
      <c r="AC13" s="121">
        <f>+'[20]COMPARATIVO '!AC13</f>
        <v>41794.519999999997</v>
      </c>
      <c r="AD13" s="121">
        <f>+'[21]COMPARATIVO '!AD13</f>
        <v>43035.94</v>
      </c>
      <c r="AE13" s="121">
        <f>+'[22]COMPARATIVO '!AE13</f>
        <v>43061.98</v>
      </c>
      <c r="AF13" s="121">
        <f>+'[23]COMPARATIVO '!AF13</f>
        <v>43114.03</v>
      </c>
      <c r="AG13" s="121">
        <f>+'[24]COMPARATIVO '!AG13</f>
        <v>43100.84</v>
      </c>
      <c r="AH13" s="121">
        <f>+'[25]COMPARATIVO '!AH13</f>
        <v>43551.46</v>
      </c>
      <c r="AI13" s="121">
        <f>+'[26]COMPARATIVO '!AI13</f>
        <v>43898.71</v>
      </c>
      <c r="AJ13" s="121">
        <f>+'[27]COMPARATIVO '!AJ13</f>
        <v>42406.07</v>
      </c>
      <c r="AK13" s="121">
        <f>+'[28]COMPARATIVO '!AK13</f>
        <v>42369.77</v>
      </c>
      <c r="AL13" s="121">
        <f>+'[29]COMPARATIVO '!AL13</f>
        <v>0</v>
      </c>
      <c r="AM13" s="121">
        <f>+'[30]COMPARATIVO '!AM13</f>
        <v>42312.13</v>
      </c>
      <c r="AN13" s="121">
        <f>+'[31]COMPARATIVO '!AN13</f>
        <v>41133.9</v>
      </c>
      <c r="AO13" s="134">
        <v>43311</v>
      </c>
      <c r="AP13" s="116">
        <v>43607.81</v>
      </c>
      <c r="AQ13" s="116">
        <v>44405.55</v>
      </c>
      <c r="AR13" s="116">
        <v>44340.800000000003</v>
      </c>
      <c r="AS13" s="116">
        <v>44565.93</v>
      </c>
      <c r="AT13" s="116">
        <v>44489.73</v>
      </c>
      <c r="AU13" s="116">
        <v>44360.45</v>
      </c>
      <c r="AV13" s="116">
        <v>41310.19</v>
      </c>
      <c r="AW13" s="116">
        <v>41514.22</v>
      </c>
      <c r="AX13" s="116">
        <v>41378.82</v>
      </c>
      <c r="AY13" s="116">
        <v>41676.449999999997</v>
      </c>
      <c r="AZ13" s="116">
        <v>41684.31</v>
      </c>
      <c r="BA13" s="116">
        <v>42347.78</v>
      </c>
      <c r="BB13" s="116">
        <v>44986.62</v>
      </c>
      <c r="BC13" s="116">
        <v>45096.770000000004</v>
      </c>
      <c r="BD13" s="116">
        <v>45112.119999999995</v>
      </c>
      <c r="BE13" s="116">
        <v>44707.14</v>
      </c>
      <c r="BF13" s="116">
        <v>45176.350000000006</v>
      </c>
      <c r="BG13" s="116">
        <v>45138</v>
      </c>
      <c r="BH13" s="116">
        <v>43158.95</v>
      </c>
      <c r="BI13" s="109">
        <v>43723.81</v>
      </c>
      <c r="BK13" s="23">
        <f t="shared" si="1"/>
        <v>297.62999999999738</v>
      </c>
      <c r="BL13" s="24">
        <f t="shared" si="0"/>
        <v>7.1414431891391279E-3</v>
      </c>
      <c r="BN13" s="22"/>
      <c r="BO13" s="25"/>
      <c r="BP13" s="26"/>
    </row>
    <row r="14" spans="2:68" x14ac:dyDescent="0.2">
      <c r="B14" s="108" t="s">
        <v>50</v>
      </c>
      <c r="C14" s="117" t="s">
        <v>7</v>
      </c>
      <c r="D14" s="116">
        <v>52648.52</v>
      </c>
      <c r="E14" s="116">
        <v>53036.74</v>
      </c>
      <c r="F14" s="116">
        <v>53982.6</v>
      </c>
      <c r="G14" s="116">
        <v>53927.08</v>
      </c>
      <c r="H14" s="116">
        <v>54170.46</v>
      </c>
      <c r="I14" s="116">
        <v>54088.08</v>
      </c>
      <c r="J14" s="116">
        <v>53948.32</v>
      </c>
      <c r="K14" s="116">
        <v>49945.46</v>
      </c>
      <c r="L14" s="116">
        <v>50166.04</v>
      </c>
      <c r="M14" s="116">
        <v>50009.48</v>
      </c>
      <c r="N14" s="116">
        <v>50331.24</v>
      </c>
      <c r="O14" s="116">
        <v>50340.14</v>
      </c>
      <c r="P14" s="121">
        <f>+'[7]COMPARATIVO '!P14</f>
        <v>47258.18</v>
      </c>
      <c r="Q14" s="121">
        <f>+'[8]COMPARATIVO '!Q14</f>
        <v>48226.879999999997</v>
      </c>
      <c r="R14" s="121">
        <f>+'[9]COMPARATIVO '!R14</f>
        <v>50861.61</v>
      </c>
      <c r="S14" s="121">
        <f>+'[10]COMPARATIVO '!S14</f>
        <v>50846.57</v>
      </c>
      <c r="T14" s="121">
        <f>+'[11]COMPARATIVO '!T14</f>
        <v>50954.71</v>
      </c>
      <c r="U14" s="121">
        <f>+'[12]COMPARATIVO '!U14</f>
        <v>50953.29</v>
      </c>
      <c r="V14" s="121">
        <f>+'[13]COMPARATIVO '!V14</f>
        <v>51056.58</v>
      </c>
      <c r="W14" s="121">
        <f>+'[14]COMPARATIVO '!W14</f>
        <v>51210.3</v>
      </c>
      <c r="X14" s="121">
        <f>+'[15]COMPARATIVO '!X14</f>
        <v>49439.54</v>
      </c>
      <c r="Y14" s="121">
        <f>+'[16]COMPARATIVO '!Y14</f>
        <v>49466.239999999998</v>
      </c>
      <c r="Z14" s="121">
        <f>+'[17]COMPARATIVO '!Z14</f>
        <v>49744.86</v>
      </c>
      <c r="AA14" s="121">
        <f>+'[18]COMPARATIVO '!AA14</f>
        <v>50010.22</v>
      </c>
      <c r="AB14" s="121">
        <f>+'[19]COMPARATIVO '!AB14</f>
        <v>50122.82</v>
      </c>
      <c r="AC14" s="121">
        <f>+'[20]COMPARATIVO '!AC14</f>
        <v>50742.66</v>
      </c>
      <c r="AD14" s="121">
        <f>+'[21]COMPARATIVO '!AD14</f>
        <v>52287.29</v>
      </c>
      <c r="AE14" s="121">
        <f>+'[22]COMPARATIVO '!AE14</f>
        <v>52310.89</v>
      </c>
      <c r="AF14" s="121">
        <f>+'[23]COMPARATIVO '!AF14</f>
        <v>52367.17</v>
      </c>
      <c r="AG14" s="121">
        <f>+'[24]COMPARATIVO '!AG14</f>
        <v>52352.92</v>
      </c>
      <c r="AH14" s="121">
        <f>+'[25]COMPARATIVO '!AH14</f>
        <v>52909.440000000002</v>
      </c>
      <c r="AI14" s="121">
        <f>+'[26]COMPARATIVO '!AI14</f>
        <v>53354.239999999998</v>
      </c>
      <c r="AJ14" s="121">
        <f>+'[27]COMPARATIVO '!AJ14</f>
        <v>51463.76</v>
      </c>
      <c r="AK14" s="121">
        <f>+'[28]COMPARATIVO '!AK14</f>
        <v>51422.400000000001</v>
      </c>
      <c r="AL14" s="121">
        <f>+'[29]COMPARATIVO '!AL14</f>
        <v>0</v>
      </c>
      <c r="AM14" s="121">
        <f>+'[30]COMPARATIVO '!AM14</f>
        <v>51361.7</v>
      </c>
      <c r="AN14" s="121">
        <f>+'[31]COMPARATIVO '!AN14</f>
        <v>50087.94</v>
      </c>
      <c r="AO14" s="134">
        <v>52648.52</v>
      </c>
      <c r="AP14" s="116">
        <v>53036.74</v>
      </c>
      <c r="AQ14" s="116">
        <v>53982.6</v>
      </c>
      <c r="AR14" s="116">
        <v>53927.08</v>
      </c>
      <c r="AS14" s="116">
        <v>54170.46</v>
      </c>
      <c r="AT14" s="116">
        <v>54088.08</v>
      </c>
      <c r="AU14" s="116">
        <v>53948.32</v>
      </c>
      <c r="AV14" s="116">
        <v>49945.46</v>
      </c>
      <c r="AW14" s="116">
        <v>50166.04</v>
      </c>
      <c r="AX14" s="116">
        <v>50009.48</v>
      </c>
      <c r="AY14" s="116">
        <v>50331.24</v>
      </c>
      <c r="AZ14" s="116">
        <v>50340.14</v>
      </c>
      <c r="BA14" s="116">
        <v>51070.400000000001</v>
      </c>
      <c r="BB14" s="116">
        <v>54396.2</v>
      </c>
      <c r="BC14" s="116">
        <v>54525.440000000002</v>
      </c>
      <c r="BD14" s="116">
        <v>54542.04</v>
      </c>
      <c r="BE14" s="116">
        <v>54104.22</v>
      </c>
      <c r="BF14" s="116">
        <v>54611.48</v>
      </c>
      <c r="BG14" s="116">
        <v>54593.02</v>
      </c>
      <c r="BH14" s="116">
        <v>52309.02</v>
      </c>
      <c r="BI14" s="109">
        <v>52919.68</v>
      </c>
      <c r="BK14" s="23">
        <f t="shared" si="1"/>
        <v>321.75999999999476</v>
      </c>
      <c r="BL14" s="24">
        <f t="shared" si="0"/>
        <v>6.3928486562221552E-3</v>
      </c>
      <c r="BN14" s="22"/>
      <c r="BO14" s="25"/>
      <c r="BP14" s="27"/>
    </row>
    <row r="15" spans="2:68" x14ac:dyDescent="0.2">
      <c r="B15" s="108" t="s">
        <v>51</v>
      </c>
      <c r="C15" s="117" t="s">
        <v>7</v>
      </c>
      <c r="D15" s="116">
        <v>54154.95</v>
      </c>
      <c r="E15" s="116">
        <v>54615.68</v>
      </c>
      <c r="F15" s="116">
        <v>55535.19</v>
      </c>
      <c r="G15" s="116">
        <v>55530.02</v>
      </c>
      <c r="H15" s="116">
        <v>55712.55</v>
      </c>
      <c r="I15" s="116">
        <v>55650.77</v>
      </c>
      <c r="J15" s="116">
        <v>55545.95</v>
      </c>
      <c r="K15" s="116">
        <v>50767.86</v>
      </c>
      <c r="L15" s="116">
        <v>50933.3</v>
      </c>
      <c r="M15" s="116">
        <v>50790.32</v>
      </c>
      <c r="N15" s="116">
        <v>51031.64</v>
      </c>
      <c r="O15" s="116">
        <v>51040.08</v>
      </c>
      <c r="P15" s="121">
        <f>+'[7]COMPARATIVO '!P15</f>
        <v>48739.77</v>
      </c>
      <c r="Q15" s="121">
        <f>+'[8]COMPARATIVO '!Q15</f>
        <v>49680.25</v>
      </c>
      <c r="R15" s="121">
        <f>+'[9]COMPARATIVO '!R15</f>
        <v>52509.38</v>
      </c>
      <c r="S15" s="121">
        <f>+'[10]COMPARATIVO '!S15</f>
        <v>52498.1</v>
      </c>
      <c r="T15" s="121">
        <f>+'[11]COMPARATIVO '!T15</f>
        <v>52579.21</v>
      </c>
      <c r="U15" s="121">
        <f>+'[12]COMPARATIVO '!U15</f>
        <v>52578.14</v>
      </c>
      <c r="V15" s="121">
        <f>+'[13]COMPARATIVO '!V15</f>
        <v>52655.61</v>
      </c>
      <c r="W15" s="121">
        <f>+'[14]COMPARATIVO '!W15</f>
        <v>52770.9</v>
      </c>
      <c r="X15" s="121">
        <f>+'[15]COMPARATIVO '!X15</f>
        <v>50729.4</v>
      </c>
      <c r="Y15" s="121">
        <f>+'[16]COMPARATIVO '!Y15</f>
        <v>50749.440000000002</v>
      </c>
      <c r="Z15" s="121">
        <f>+'[17]COMPARATIVO '!Z15</f>
        <v>51116.37</v>
      </c>
      <c r="AA15" s="121">
        <f>+'[18]COMPARATIVO '!AA15</f>
        <v>51473.38</v>
      </c>
      <c r="AB15" s="121">
        <f>+'[19]COMPARATIVO '!AB15</f>
        <v>51557.82</v>
      </c>
      <c r="AC15" s="121">
        <f>+'[20]COMPARATIVO '!AC15</f>
        <v>52054.77</v>
      </c>
      <c r="AD15" s="121">
        <f>+'[21]COMPARATIVO '!AD15</f>
        <v>53723.24</v>
      </c>
      <c r="AE15" s="121">
        <f>+'[22]COMPARATIVO '!AE15</f>
        <v>53729.49</v>
      </c>
      <c r="AF15" s="121">
        <f>+'[23]COMPARATIVO '!AF15</f>
        <v>53771.69</v>
      </c>
      <c r="AG15" s="121">
        <f>+'[24]COMPARATIVO '!AG15</f>
        <v>53761.01</v>
      </c>
      <c r="AH15" s="121">
        <f>+'[25]COMPARATIVO '!AH15</f>
        <v>54353.09</v>
      </c>
      <c r="AI15" s="121">
        <f>+'[26]COMPARATIVO '!AI15</f>
        <v>54861.36</v>
      </c>
      <c r="AJ15" s="121">
        <f>+'[27]COMPARATIVO '!AJ15</f>
        <v>52746.53</v>
      </c>
      <c r="AK15" s="121">
        <f>+'[28]COMPARATIVO '!AK15</f>
        <v>52710.2</v>
      </c>
      <c r="AL15" s="121">
        <f>+'[29]COMPARATIVO '!AL15</f>
        <v>0</v>
      </c>
      <c r="AM15" s="121">
        <f>+'[30]COMPARATIVO '!AM15</f>
        <v>52668.77</v>
      </c>
      <c r="AN15" s="121">
        <f>+'[31]COMPARATIVO '!AN15</f>
        <v>51713.45</v>
      </c>
      <c r="AO15" s="134">
        <v>54154.95</v>
      </c>
      <c r="AP15" s="116">
        <v>54615.68</v>
      </c>
      <c r="AQ15" s="116">
        <v>55535.19</v>
      </c>
      <c r="AR15" s="116">
        <v>55530.02</v>
      </c>
      <c r="AS15" s="116">
        <v>55712.55</v>
      </c>
      <c r="AT15" s="116">
        <v>55650.77</v>
      </c>
      <c r="AU15" s="116">
        <v>55545.95</v>
      </c>
      <c r="AV15" s="116">
        <v>50767.86</v>
      </c>
      <c r="AW15" s="116">
        <v>50933.3</v>
      </c>
      <c r="AX15" s="116">
        <v>50790.32</v>
      </c>
      <c r="AY15" s="116">
        <v>51031.64</v>
      </c>
      <c r="AZ15" s="116">
        <v>51040.08</v>
      </c>
      <c r="BA15" s="116">
        <v>51619.77</v>
      </c>
      <c r="BB15" s="116">
        <v>55305.03</v>
      </c>
      <c r="BC15" s="116">
        <v>55427.91</v>
      </c>
      <c r="BD15" s="116">
        <v>55440.36</v>
      </c>
      <c r="BE15" s="116">
        <v>55112</v>
      </c>
      <c r="BF15" s="116">
        <v>55492.44</v>
      </c>
      <c r="BG15" s="116">
        <v>55536.54</v>
      </c>
      <c r="BH15" s="116">
        <v>53458.82</v>
      </c>
      <c r="BI15" s="109">
        <v>53916.81</v>
      </c>
      <c r="BK15" s="23">
        <f t="shared" si="1"/>
        <v>241.31999999999971</v>
      </c>
      <c r="BL15" s="24">
        <f t="shared" si="0"/>
        <v>4.7288309762335626E-3</v>
      </c>
      <c r="BN15" s="22"/>
      <c r="BO15" s="25"/>
      <c r="BP15" s="26"/>
    </row>
    <row r="16" spans="2:68" ht="10.8" thickBot="1" x14ac:dyDescent="0.25">
      <c r="B16" s="110" t="s">
        <v>52</v>
      </c>
      <c r="C16" s="111" t="s">
        <v>14</v>
      </c>
      <c r="D16" s="112">
        <v>230853.44</v>
      </c>
      <c r="E16" s="112">
        <v>232119.61</v>
      </c>
      <c r="F16" s="112">
        <v>235403.55</v>
      </c>
      <c r="G16" s="112">
        <v>235973.92</v>
      </c>
      <c r="H16" s="112">
        <v>235998</v>
      </c>
      <c r="I16" s="112">
        <v>235998.45</v>
      </c>
      <c r="J16" s="112">
        <v>235997.05</v>
      </c>
      <c r="K16" s="112">
        <v>234877.5</v>
      </c>
      <c r="L16" s="112">
        <v>234882.24</v>
      </c>
      <c r="M16" s="112">
        <v>234432.28</v>
      </c>
      <c r="N16" s="112">
        <v>234441.5</v>
      </c>
      <c r="O16" s="112">
        <v>248127.69</v>
      </c>
      <c r="P16" s="125">
        <f>+'[7]COMPARATIVO '!P16</f>
        <v>194535.614</v>
      </c>
      <c r="Q16" s="125">
        <f>+'[8]COMPARATIVO '!Q16</f>
        <v>197666.18299999999</v>
      </c>
      <c r="R16" s="125">
        <f>+'[9]COMPARATIVO '!R16</f>
        <v>201384.00099999999</v>
      </c>
      <c r="S16" s="125">
        <f>+'[10]COMPARATIVO '!S16</f>
        <v>201464.53637756771</v>
      </c>
      <c r="T16" s="125">
        <f>+'[11]COMPARATIVO '!T16</f>
        <v>201469.02149095043</v>
      </c>
      <c r="U16" s="125">
        <f>+'[12]COMPARATIVO '!U16</f>
        <v>201468.84344042596</v>
      </c>
      <c r="V16" s="125">
        <f>+'[13]COMPARATIVO '!V16</f>
        <v>201483.58686314675</v>
      </c>
      <c r="W16" s="125">
        <f>+'[14]COMPARATIVO '!W16</f>
        <v>201503.4291386531</v>
      </c>
      <c r="X16" s="125">
        <f>+'[15]COMPARATIVO '!X16</f>
        <v>202673.37</v>
      </c>
      <c r="Y16" s="125">
        <f>+'[16]COMPARATIVO '!Y16</f>
        <v>202676.2</v>
      </c>
      <c r="Z16" s="125">
        <f>+'[17]COMPARATIVO '!Z16</f>
        <v>205004.09</v>
      </c>
      <c r="AA16" s="125">
        <f>+'[18]COMPARATIVO '!AA16</f>
        <v>207340.82</v>
      </c>
      <c r="AB16" s="125">
        <f>+'[19]COMPARATIVO '!AB16</f>
        <v>207350.84</v>
      </c>
      <c r="AC16" s="125">
        <f>+'[20]COMPARATIVO '!AC16</f>
        <v>207827.17</v>
      </c>
      <c r="AD16" s="125">
        <f>+'[21]COMPARATIVO '!AD16</f>
        <v>207623.07</v>
      </c>
      <c r="AE16" s="125">
        <f>+'[22]COMPARATIVO '!AE16</f>
        <v>207623.29</v>
      </c>
      <c r="AF16" s="125">
        <f>+'[23]COMPARATIVO '!AF16</f>
        <v>207625.98</v>
      </c>
      <c r="AG16" s="125">
        <f>+'[24]COMPARATIVO '!AG16</f>
        <v>207625.98</v>
      </c>
      <c r="AH16" s="125">
        <f>+'[25]COMPARATIVO '!AH16</f>
        <v>210152.44</v>
      </c>
      <c r="AI16" s="125">
        <f>+'[26]COMPARATIVO '!AI16</f>
        <v>212653.2</v>
      </c>
      <c r="AJ16" s="125">
        <f>+'[27]COMPARATIVO '!AJ16</f>
        <v>222683.08</v>
      </c>
      <c r="AK16" s="125">
        <f>+'[28]COMPARATIVO '!AK16</f>
        <v>222594.08</v>
      </c>
      <c r="AL16" s="125">
        <f>+'[29]COMPARATIVO '!AL16</f>
        <v>0</v>
      </c>
      <c r="AM16" s="125">
        <f>+'[30]COMPARATIVO '!AM16</f>
        <v>222659.21</v>
      </c>
      <c r="AN16" s="125">
        <f>+'[31]COMPARATIVO '!AN16</f>
        <v>222659.35</v>
      </c>
      <c r="AO16" s="135">
        <v>230853.44</v>
      </c>
      <c r="AP16" s="112">
        <v>232119.61</v>
      </c>
      <c r="AQ16" s="112">
        <v>235403.55</v>
      </c>
      <c r="AR16" s="112">
        <v>235973.92</v>
      </c>
      <c r="AS16" s="112">
        <v>235998</v>
      </c>
      <c r="AT16" s="112">
        <v>235998.45</v>
      </c>
      <c r="AU16" s="112">
        <v>235997.05</v>
      </c>
      <c r="AV16" s="112">
        <v>234877.5</v>
      </c>
      <c r="AW16" s="112">
        <v>234882.24</v>
      </c>
      <c r="AX16" s="112">
        <v>234432.28</v>
      </c>
      <c r="AY16" s="112">
        <v>234441.5</v>
      </c>
      <c r="AZ16" s="112">
        <v>248127.69</v>
      </c>
      <c r="BA16" s="112">
        <v>235052.56</v>
      </c>
      <c r="BB16" s="112">
        <f>182014.7*1.3</f>
        <v>236619.11000000002</v>
      </c>
      <c r="BC16" s="112">
        <f>182340.74*1.3</f>
        <v>237042.962</v>
      </c>
      <c r="BD16" s="112">
        <f>182340.74*1.3</f>
        <v>237042.962</v>
      </c>
      <c r="BE16" s="112">
        <f>182340.74*1.3</f>
        <v>237042.962</v>
      </c>
      <c r="BF16" s="112">
        <v>237042.962</v>
      </c>
      <c r="BG16" s="112">
        <v>237987.88</v>
      </c>
      <c r="BH16" s="112">
        <v>238193.96900000001</v>
      </c>
      <c r="BI16" s="113">
        <v>238193.96900000001</v>
      </c>
      <c r="BK16" s="28">
        <f t="shared" si="1"/>
        <v>9.2200000000011642</v>
      </c>
      <c r="BL16" s="24">
        <f t="shared" si="0"/>
        <v>3.9327508141694898E-5</v>
      </c>
      <c r="BN16" s="22"/>
      <c r="BO16" s="25"/>
      <c r="BP16" s="26"/>
    </row>
    <row r="17" spans="2:68" ht="6" customHeight="1" thickBot="1" x14ac:dyDescent="0.25">
      <c r="B17" s="120"/>
      <c r="C17" s="117"/>
      <c r="D17" s="117"/>
      <c r="E17" s="117"/>
      <c r="F17" s="117" t="s">
        <v>53</v>
      </c>
      <c r="G17" s="117"/>
      <c r="H17" s="117" t="s">
        <v>54</v>
      </c>
      <c r="I17" s="117" t="s">
        <v>54</v>
      </c>
      <c r="J17" s="117"/>
      <c r="K17" s="117"/>
      <c r="L17" s="117"/>
      <c r="M17" s="117"/>
      <c r="N17" s="117"/>
      <c r="O17" s="117"/>
      <c r="P17" s="119" t="s">
        <v>0</v>
      </c>
      <c r="Q17" s="119"/>
      <c r="R17" s="121"/>
      <c r="S17" s="121"/>
      <c r="T17" s="121"/>
      <c r="U17" s="121" t="s">
        <v>0</v>
      </c>
      <c r="V17" s="121"/>
      <c r="W17" s="121"/>
      <c r="X17" s="121"/>
      <c r="Y17" s="121" t="s">
        <v>0</v>
      </c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17"/>
      <c r="AP17" s="117"/>
      <c r="AQ17" s="117"/>
      <c r="AR17" s="117"/>
      <c r="AS17" s="117" t="s">
        <v>54</v>
      </c>
      <c r="AT17" s="117" t="s">
        <v>54</v>
      </c>
      <c r="AU17" s="117"/>
      <c r="AV17" s="117"/>
      <c r="AW17" s="117"/>
      <c r="AX17" s="117"/>
      <c r="AY17" s="117"/>
      <c r="AZ17" s="117"/>
      <c r="BA17" s="117"/>
      <c r="BB17" s="127"/>
      <c r="BC17" s="117"/>
      <c r="BD17" s="117"/>
      <c r="BE17" s="117"/>
      <c r="BF17" s="117"/>
      <c r="BG17" s="117"/>
      <c r="BH17" s="117"/>
      <c r="BI17" s="117"/>
      <c r="BK17" s="30"/>
      <c r="BL17" s="29"/>
      <c r="BP17" s="26"/>
    </row>
    <row r="18" spans="2:68" x14ac:dyDescent="0.2">
      <c r="B18" s="105" t="s">
        <v>15</v>
      </c>
      <c r="C18" s="106"/>
      <c r="D18" s="106"/>
      <c r="E18" s="106"/>
      <c r="F18" s="106" t="s">
        <v>54</v>
      </c>
      <c r="G18" s="106" t="s">
        <v>54</v>
      </c>
      <c r="H18" s="106" t="s">
        <v>54</v>
      </c>
      <c r="I18" s="106" t="s">
        <v>54</v>
      </c>
      <c r="J18" s="106"/>
      <c r="K18" s="106" t="s">
        <v>54</v>
      </c>
      <c r="L18" s="106"/>
      <c r="M18" s="106" t="s">
        <v>54</v>
      </c>
      <c r="N18" s="106"/>
      <c r="O18" s="106"/>
      <c r="P18" s="122" t="s">
        <v>0</v>
      </c>
      <c r="Q18" s="122"/>
      <c r="R18" s="122" t="s">
        <v>0</v>
      </c>
      <c r="S18" s="122"/>
      <c r="T18" s="122"/>
      <c r="U18" s="122"/>
      <c r="V18" s="122" t="s">
        <v>0</v>
      </c>
      <c r="W18" s="122"/>
      <c r="X18" s="122"/>
      <c r="Y18" s="122" t="s">
        <v>0</v>
      </c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6" t="s">
        <v>0</v>
      </c>
      <c r="AK18" s="126"/>
      <c r="AL18" s="126"/>
      <c r="AM18" s="126"/>
      <c r="AN18" s="126" t="s">
        <v>0</v>
      </c>
      <c r="AO18" s="136"/>
      <c r="AP18" s="106"/>
      <c r="AQ18" s="106" t="s">
        <v>54</v>
      </c>
      <c r="AR18" s="106" t="s">
        <v>54</v>
      </c>
      <c r="AS18" s="106" t="s">
        <v>54</v>
      </c>
      <c r="AT18" s="106" t="s">
        <v>54</v>
      </c>
      <c r="AU18" s="106"/>
      <c r="AV18" s="106" t="s">
        <v>54</v>
      </c>
      <c r="AW18" s="106"/>
      <c r="AX18" s="106" t="s">
        <v>54</v>
      </c>
      <c r="AY18" s="106"/>
      <c r="AZ18" s="106"/>
      <c r="BA18" s="106"/>
      <c r="BB18" s="128"/>
      <c r="BC18" s="106"/>
      <c r="BD18" s="106"/>
      <c r="BE18" s="106"/>
      <c r="BF18" s="106"/>
      <c r="BG18" s="106"/>
      <c r="BH18" s="106"/>
      <c r="BI18" s="107"/>
      <c r="BK18" s="23" t="s">
        <v>0</v>
      </c>
      <c r="BL18" s="24" t="s">
        <v>0</v>
      </c>
      <c r="BP18" s="26"/>
    </row>
    <row r="19" spans="2:68" x14ac:dyDescent="0.2">
      <c r="B19" s="108" t="s">
        <v>6</v>
      </c>
      <c r="C19" s="117" t="s">
        <v>7</v>
      </c>
      <c r="D19" s="116">
        <v>10719.42</v>
      </c>
      <c r="E19" s="116">
        <v>10679.55</v>
      </c>
      <c r="F19" s="116">
        <v>11015.78</v>
      </c>
      <c r="G19" s="116">
        <v>11033.77</v>
      </c>
      <c r="H19" s="116">
        <v>10945.97</v>
      </c>
      <c r="I19" s="116">
        <v>7062.18</v>
      </c>
      <c r="J19" s="116">
        <v>7061.92</v>
      </c>
      <c r="K19" s="116">
        <v>8638.14</v>
      </c>
      <c r="L19" s="116">
        <v>29910.15</v>
      </c>
      <c r="M19" s="116">
        <v>13414.95</v>
      </c>
      <c r="N19" s="116">
        <v>13382.38</v>
      </c>
      <c r="O19" s="116">
        <v>13736.95</v>
      </c>
      <c r="P19" s="121">
        <f>+'[7]COMPARATIVO '!P19</f>
        <v>10199.219999999999</v>
      </c>
      <c r="Q19" s="121">
        <f>+'[8]COMPARATIVO '!Q19</f>
        <v>10317.719999999999</v>
      </c>
      <c r="R19" s="121">
        <f>+'[9]COMPARATIVO '!R19</f>
        <v>10293.719999999999</v>
      </c>
      <c r="S19" s="121">
        <f>+'[10]COMPARATIVO '!S19</f>
        <v>10784.684021722695</v>
      </c>
      <c r="T19" s="121">
        <f>+'[11]COMPARATIVO '!T19</f>
        <v>10592.930421722695</v>
      </c>
      <c r="U19" s="121">
        <f>+'[12]COMPARATIVO '!U19</f>
        <v>10293.717801722694</v>
      </c>
      <c r="V19" s="121">
        <f>+'[13]COMPARATIVO '!V19</f>
        <v>10293.327201722695</v>
      </c>
      <c r="W19" s="121">
        <f>+'[14]COMPARATIVO '!W19</f>
        <v>10292.831201722694</v>
      </c>
      <c r="X19" s="121">
        <f>+'[15]COMPARATIVO '!X19</f>
        <v>10579.259660678192</v>
      </c>
      <c r="Y19" s="121">
        <f>+'[16]COMPARATIVO '!Y19</f>
        <v>10579.098460678193</v>
      </c>
      <c r="Z19" s="121">
        <f>+'[17]COMPARATIVO '!Z19</f>
        <v>10657.308402992108</v>
      </c>
      <c r="AA19" s="121">
        <f>+'[18]COMPARATIVO '!AA19</f>
        <v>10736.820345306023</v>
      </c>
      <c r="AB19" s="121">
        <f>+'[19]COMPARATIVO '!AB19</f>
        <v>10736.603345306023</v>
      </c>
      <c r="AC19" s="121">
        <f>+'[20]COMPARATIVO '!AC19</f>
        <v>10833.267315538698</v>
      </c>
      <c r="AD19" s="121">
        <f>+'[21]COMPARATIVO '!AD19</f>
        <v>11669.589288880368</v>
      </c>
      <c r="AE19" s="121">
        <f>+'[22]COMPARATIVO '!AE19</f>
        <v>11669.597100973069</v>
      </c>
      <c r="AF19" s="121">
        <f>+'[23]COMPARATIVO '!AF19</f>
        <v>11668.431500973067</v>
      </c>
      <c r="AG19" s="121">
        <f>+'[24]COMPARATIVO '!AG19</f>
        <v>11876.24930097307</v>
      </c>
      <c r="AH19" s="121">
        <f>+'[25]COMPARATIVO '!AH19</f>
        <v>11995.772636845551</v>
      </c>
      <c r="AI19" s="121">
        <f>+'[26]COMPARATIVO '!AI19</f>
        <v>12028.340513183175</v>
      </c>
      <c r="AJ19" s="121">
        <f>+'[27]COMPARATIVO '!AJ19</f>
        <v>11106.074340799696</v>
      </c>
      <c r="AK19" s="121">
        <f>+'[28]COMPARATIVO '!AK19</f>
        <v>11477.97982420669</v>
      </c>
      <c r="AL19" s="121">
        <f>+'[29]COMPARATIVO '!AK19</f>
        <v>10988.001387669869</v>
      </c>
      <c r="AM19" s="121">
        <f>+'[30]COMPARATIVO '!AM19</f>
        <v>10275.898119643725</v>
      </c>
      <c r="AN19" s="121">
        <f>+'[31]COMPARATIVO '!AN19</f>
        <v>10315.249519643727</v>
      </c>
      <c r="AO19" s="134">
        <v>10719.42</v>
      </c>
      <c r="AP19" s="116">
        <v>10679.55</v>
      </c>
      <c r="AQ19" s="116">
        <v>11015.78</v>
      </c>
      <c r="AR19" s="116">
        <v>11033.77</v>
      </c>
      <c r="AS19" s="116">
        <v>10945.97</v>
      </c>
      <c r="AT19" s="116">
        <v>7062.18</v>
      </c>
      <c r="AU19" s="116">
        <v>7061.92</v>
      </c>
      <c r="AV19" s="116">
        <v>8638.14</v>
      </c>
      <c r="AW19" s="116">
        <v>29910.15</v>
      </c>
      <c r="AX19" s="116">
        <v>13414.95</v>
      </c>
      <c r="AY19" s="116">
        <v>13382.38</v>
      </c>
      <c r="AZ19" s="116">
        <v>13736.95</v>
      </c>
      <c r="BA19" s="116">
        <v>13879.16</v>
      </c>
      <c r="BB19" s="129">
        <v>14684.67</v>
      </c>
      <c r="BC19" s="116">
        <v>14334.539999999999</v>
      </c>
      <c r="BD19" s="116">
        <v>14619.04</v>
      </c>
      <c r="BE19" s="116">
        <v>14641.019999999999</v>
      </c>
      <c r="BF19" s="116">
        <v>14664.839999999998</v>
      </c>
      <c r="BG19" s="116">
        <v>14709.559999999998</v>
      </c>
      <c r="BH19" s="116">
        <v>11590.21</v>
      </c>
      <c r="BI19" s="109">
        <v>12541.18</v>
      </c>
      <c r="BK19" s="23">
        <f t="shared" si="1"/>
        <v>-32.570000000001528</v>
      </c>
      <c r="BL19" s="24">
        <f t="shared" ref="BL19:BL26" si="2">+BK19/AY19</f>
        <v>-2.4337972767177088E-3</v>
      </c>
      <c r="BP19" s="26"/>
    </row>
    <row r="20" spans="2:68" x14ac:dyDescent="0.2">
      <c r="B20" s="108" t="s">
        <v>8</v>
      </c>
      <c r="C20" s="117" t="s">
        <v>7</v>
      </c>
      <c r="D20" s="116">
        <v>12682.57</v>
      </c>
      <c r="E20" s="116">
        <v>12621.26</v>
      </c>
      <c r="F20" s="116">
        <v>13008.85</v>
      </c>
      <c r="G20" s="116">
        <v>13030.56</v>
      </c>
      <c r="H20" s="116">
        <v>12931.43</v>
      </c>
      <c r="I20" s="116">
        <v>11084.48</v>
      </c>
      <c r="J20" s="116">
        <v>11084.08</v>
      </c>
      <c r="K20" s="116">
        <v>13640.96</v>
      </c>
      <c r="L20" s="116">
        <v>29657.67</v>
      </c>
      <c r="M20" s="116">
        <v>15942.08</v>
      </c>
      <c r="N20" s="116">
        <v>15905.3</v>
      </c>
      <c r="O20" s="116">
        <v>16305.74</v>
      </c>
      <c r="P20" s="121">
        <f>+'[7]COMPARATIVO '!P20</f>
        <v>12082.47</v>
      </c>
      <c r="Q20" s="121">
        <f>+'[8]COMPARATIVO '!Q20</f>
        <v>12226.64</v>
      </c>
      <c r="R20" s="121">
        <f>+'[9]COMPARATIVO '!R20</f>
        <v>12184.35</v>
      </c>
      <c r="S20" s="121">
        <f>+'[10]COMPARATIVO '!S20</f>
        <v>12738.668612885733</v>
      </c>
      <c r="T20" s="121">
        <f>+'[11]COMPARATIVO '!T20</f>
        <v>12522.172612885734</v>
      </c>
      <c r="U20" s="121">
        <f>+'[12]COMPARATIVO '!U20</f>
        <v>12184.351912885733</v>
      </c>
      <c r="V20" s="121">
        <f>+'[13]COMPARATIVO '!V20</f>
        <v>12183.910912885734</v>
      </c>
      <c r="W20" s="121">
        <f>+'[14]COMPARATIVO '!W20</f>
        <v>12183.350912885733</v>
      </c>
      <c r="X20" s="121">
        <f>+'[15]COMPARATIVO '!X20</f>
        <v>12620.352498832732</v>
      </c>
      <c r="Y20" s="121">
        <f>+'[16]COMPARATIVO '!Y20</f>
        <v>12620.170498832733</v>
      </c>
      <c r="Z20" s="121">
        <f>+'[17]COMPARATIVO '!Z20</f>
        <v>12716.296234383928</v>
      </c>
      <c r="AA20" s="121">
        <f>+'[18]COMPARATIVO '!AA20</f>
        <v>12813.891969935125</v>
      </c>
      <c r="AB20" s="121">
        <f>+'[19]COMPARATIVO '!AB20</f>
        <v>12813.646969935127</v>
      </c>
      <c r="AC20" s="121">
        <f>+'[20]COMPARATIVO '!AC20</f>
        <v>12924.371535635559</v>
      </c>
      <c r="AD20" s="121">
        <f>+'[21]COMPARATIVO '!AD20</f>
        <v>13909.110253340103</v>
      </c>
      <c r="AE20" s="121">
        <f>+'[22]COMPARATIVO '!AE20</f>
        <v>13909.119854973027</v>
      </c>
      <c r="AF20" s="121">
        <f>+'[23]COMPARATIVO '!AF20</f>
        <v>13907.803854973026</v>
      </c>
      <c r="AG20" s="121">
        <f>+'[24]COMPARATIVO '!AG20</f>
        <v>14142.436854973026</v>
      </c>
      <c r="AH20" s="121">
        <f>+'[25]COMPARATIVO '!AH20</f>
        <v>14286.224859454929</v>
      </c>
      <c r="AI20" s="121">
        <f>+'[26]COMPARATIVO '!AI20</f>
        <v>14331.837299134893</v>
      </c>
      <c r="AJ20" s="121">
        <f>+'[27]COMPARATIVO '!AJ20</f>
        <v>13192.70387778974</v>
      </c>
      <c r="AK20" s="121">
        <f>+'[28]COMPARATIVO '!AK20</f>
        <v>13638.65924543166</v>
      </c>
      <c r="AL20" s="121">
        <f>+'[29]COMPARATIVO '!AK20</f>
        <v>13036.439933885791</v>
      </c>
      <c r="AM20" s="121">
        <f>+'[30]COMPARATIVO '!AM20</f>
        <v>12161.212969100699</v>
      </c>
      <c r="AN20" s="121">
        <f>+'[31]COMPARATIVO '!AN20</f>
        <v>12205.641969100701</v>
      </c>
      <c r="AO20" s="134">
        <v>12682.57</v>
      </c>
      <c r="AP20" s="116">
        <v>12621.26</v>
      </c>
      <c r="AQ20" s="116">
        <v>13008.85</v>
      </c>
      <c r="AR20" s="116">
        <v>13030.56</v>
      </c>
      <c r="AS20" s="116">
        <v>12931.43</v>
      </c>
      <c r="AT20" s="116">
        <v>11084.48</v>
      </c>
      <c r="AU20" s="116">
        <v>11084.08</v>
      </c>
      <c r="AV20" s="116">
        <v>13640.96</v>
      </c>
      <c r="AW20" s="116">
        <v>29657.67</v>
      </c>
      <c r="AX20" s="116">
        <v>15942.08</v>
      </c>
      <c r="AY20" s="116">
        <v>15905.3</v>
      </c>
      <c r="AZ20" s="116">
        <v>16305.74</v>
      </c>
      <c r="BA20" s="116">
        <v>16468.22</v>
      </c>
      <c r="BB20" s="129">
        <v>17360.939999999999</v>
      </c>
      <c r="BC20" s="116">
        <v>16965.82</v>
      </c>
      <c r="BD20" s="116">
        <v>17287.02</v>
      </c>
      <c r="BE20" s="116">
        <v>17311.849999999999</v>
      </c>
      <c r="BF20" s="116">
        <v>17338.73</v>
      </c>
      <c r="BG20" s="116">
        <v>17392.34</v>
      </c>
      <c r="BH20" s="116">
        <v>13599.14</v>
      </c>
      <c r="BI20" s="109">
        <v>14672.819999999998</v>
      </c>
      <c r="BK20" s="23">
        <f t="shared" si="1"/>
        <v>-36.780000000000655</v>
      </c>
      <c r="BL20" s="24">
        <f t="shared" si="2"/>
        <v>-2.3124367349248776E-3</v>
      </c>
      <c r="BN20" s="10" t="s">
        <v>0</v>
      </c>
      <c r="BP20" s="26"/>
    </row>
    <row r="21" spans="2:68" x14ac:dyDescent="0.2">
      <c r="B21" s="108" t="s">
        <v>9</v>
      </c>
      <c r="C21" s="117" t="s">
        <v>7</v>
      </c>
      <c r="D21" s="116">
        <v>16732.28</v>
      </c>
      <c r="E21" s="116">
        <v>16641.48</v>
      </c>
      <c r="F21" s="116">
        <v>17145.68</v>
      </c>
      <c r="G21" s="116">
        <v>17174.599999999999</v>
      </c>
      <c r="H21" s="116">
        <v>17047.16</v>
      </c>
      <c r="I21" s="116">
        <v>16100.65</v>
      </c>
      <c r="J21" s="116">
        <v>16100.09</v>
      </c>
      <c r="K21" s="116">
        <v>19878.2</v>
      </c>
      <c r="L21" s="116">
        <v>25811.25</v>
      </c>
      <c r="M21" s="116">
        <v>21081.9</v>
      </c>
      <c r="N21" s="116">
        <v>21034.61</v>
      </c>
      <c r="O21" s="116">
        <v>21549.53</v>
      </c>
      <c r="P21" s="121">
        <f>+'[7]COMPARATIVO '!P21</f>
        <v>15842.42</v>
      </c>
      <c r="Q21" s="121">
        <f>+'[8]COMPARATIVO '!Q21</f>
        <v>16035.42</v>
      </c>
      <c r="R21" s="121">
        <f>+'[9]COMPARATIVO '!R21</f>
        <v>15969.89</v>
      </c>
      <c r="S21" s="121">
        <f>+'[10]COMPARATIVO '!S21</f>
        <v>16682.582287037916</v>
      </c>
      <c r="T21" s="121">
        <f>+'[11]COMPARATIVO '!T21</f>
        <v>16404.230287037917</v>
      </c>
      <c r="U21" s="121">
        <f>+'[12]COMPARATIVO '!U21</f>
        <v>15969.889387037918</v>
      </c>
      <c r="V21" s="121">
        <f>+'[13]COMPARATIVO '!V21</f>
        <v>15969.322387037915</v>
      </c>
      <c r="W21" s="121">
        <f>+'[14]COMPARATIVO '!W21</f>
        <v>15968.602387037914</v>
      </c>
      <c r="X21" s="121">
        <f>+'[15]COMPARATIVO '!X21</f>
        <v>16722.840451917797</v>
      </c>
      <c r="Y21" s="121">
        <f>+'[16]COMPARATIVO '!Y21</f>
        <v>16722.606451917793</v>
      </c>
      <c r="Z21" s="121">
        <f>+'[17]COMPARATIVO '!Z21</f>
        <v>16851.945066197641</v>
      </c>
      <c r="AA21" s="121">
        <f>+'[18]COMPARATIVO '!AA21</f>
        <v>16983.173680477492</v>
      </c>
      <c r="AB21" s="121">
        <f>+'[19]COMPARATIVO '!AB21</f>
        <v>16982.858680477493</v>
      </c>
      <c r="AC21" s="121">
        <f>+'[20]COMPARATIVO '!AC21</f>
        <v>17126.38540176877</v>
      </c>
      <c r="AD21" s="121">
        <f>+'[21]COMPARATIVO '!AD21</f>
        <v>18422.236249842994</v>
      </c>
      <c r="AE21" s="121">
        <f>+'[22]COMPARATIVO '!AE21</f>
        <v>18422.249168983639</v>
      </c>
      <c r="AF21" s="121">
        <f>+'[23]COMPARATIVO '!AF21</f>
        <v>18420.557168983636</v>
      </c>
      <c r="AG21" s="121">
        <f>+'[24]COMPARATIVO '!AG21</f>
        <v>18722.228168983638</v>
      </c>
      <c r="AH21" s="121">
        <f>+'[25]COMPARATIVO '!AH21</f>
        <v>18913.594846110449</v>
      </c>
      <c r="AI21" s="121">
        <f>+'[26]COMPARATIVO '!AI21</f>
        <v>18978.735763287812</v>
      </c>
      <c r="AJ21" s="121">
        <f>+'[27]COMPARATIVO '!AJ21</f>
        <v>17442.234714634043</v>
      </c>
      <c r="AK21" s="121">
        <f>+'[28]COMPARATIVO '!AK21</f>
        <v>18034.75355215888</v>
      </c>
      <c r="AL21" s="121">
        <f>+'[29]COMPARATIVO '!AK21</f>
        <v>17224.45846519517</v>
      </c>
      <c r="AM21" s="121">
        <f>+'[30]COMPARATIVO '!AM21</f>
        <v>16046.827499288316</v>
      </c>
      <c r="AN21" s="121">
        <f>+'[31]COMPARATIVO '!AN21</f>
        <v>16103.950499288318</v>
      </c>
      <c r="AO21" s="134">
        <v>16732.28</v>
      </c>
      <c r="AP21" s="116">
        <v>16641.48</v>
      </c>
      <c r="AQ21" s="116">
        <v>17145.68</v>
      </c>
      <c r="AR21" s="116">
        <v>17174.599999999999</v>
      </c>
      <c r="AS21" s="116">
        <v>17047.16</v>
      </c>
      <c r="AT21" s="116">
        <v>16100.65</v>
      </c>
      <c r="AU21" s="116">
        <v>16100.09</v>
      </c>
      <c r="AV21" s="116">
        <v>19878.2</v>
      </c>
      <c r="AW21" s="116">
        <v>25811.25</v>
      </c>
      <c r="AX21" s="116">
        <v>21081.9</v>
      </c>
      <c r="AY21" s="116">
        <v>21034.61</v>
      </c>
      <c r="AZ21" s="116">
        <v>21549.53</v>
      </c>
      <c r="BA21" s="116">
        <v>21759.86</v>
      </c>
      <c r="BB21" s="129">
        <v>22895.360000000001</v>
      </c>
      <c r="BC21" s="116">
        <v>22387.559999999998</v>
      </c>
      <c r="BD21" s="116">
        <v>22800.55</v>
      </c>
      <c r="BE21" s="116">
        <v>22832.460000000003</v>
      </c>
      <c r="BF21" s="116">
        <v>22867.030000000002</v>
      </c>
      <c r="BG21" s="116">
        <v>22938.25</v>
      </c>
      <c r="BH21" s="116">
        <v>17861.740000000002</v>
      </c>
      <c r="BI21" s="109">
        <v>19242.18</v>
      </c>
      <c r="BK21" s="23">
        <f t="shared" si="1"/>
        <v>-47.290000000000873</v>
      </c>
      <c r="BL21" s="24">
        <f t="shared" si="2"/>
        <v>-2.2481995149898604E-3</v>
      </c>
      <c r="BN21" s="10" t="s">
        <v>0</v>
      </c>
      <c r="BO21" s="10" t="s">
        <v>0</v>
      </c>
      <c r="BP21" s="26"/>
    </row>
    <row r="22" spans="2:68" x14ac:dyDescent="0.2">
      <c r="B22" s="108" t="s">
        <v>10</v>
      </c>
      <c r="C22" s="117" t="s">
        <v>7</v>
      </c>
      <c r="D22" s="116">
        <v>19775.09</v>
      </c>
      <c r="E22" s="116">
        <v>19640.95</v>
      </c>
      <c r="F22" s="116">
        <v>20217.46</v>
      </c>
      <c r="G22" s="116">
        <v>20252.43</v>
      </c>
      <c r="H22" s="116">
        <v>20110.82</v>
      </c>
      <c r="I22" s="116">
        <v>20111.48</v>
      </c>
      <c r="J22" s="116">
        <v>20110.82</v>
      </c>
      <c r="K22" s="116">
        <v>25014.07</v>
      </c>
      <c r="L22" s="116">
        <v>25092.73</v>
      </c>
      <c r="M22" s="116">
        <v>25049.17</v>
      </c>
      <c r="N22" s="116">
        <v>24996.63</v>
      </c>
      <c r="O22" s="116">
        <v>25568.97</v>
      </c>
      <c r="P22" s="121">
        <f>+'[7]COMPARATIVO '!P22</f>
        <v>18679.099999999999</v>
      </c>
      <c r="Q22" s="121">
        <f>+'[8]COMPARATIVO '!Q22</f>
        <v>18914.73</v>
      </c>
      <c r="R22" s="121">
        <f>+'[9]COMPARATIVO '!R22</f>
        <v>18810.919999999998</v>
      </c>
      <c r="S22" s="121">
        <f>+'[10]COMPARATIVO '!S22</f>
        <v>19602.805117857133</v>
      </c>
      <c r="T22" s="121">
        <f>+'[11]COMPARATIVO '!T22</f>
        <v>19293.525117857134</v>
      </c>
      <c r="U22" s="121">
        <f>+'[12]COMPARATIVO '!U22</f>
        <v>18810.924117857132</v>
      </c>
      <c r="V22" s="121">
        <f>+'[13]COMPARATIVO '!V22</f>
        <v>18810.294117857135</v>
      </c>
      <c r="W22" s="121">
        <f>+'[14]COMPARATIVO '!W22</f>
        <v>18809.494117857135</v>
      </c>
      <c r="X22" s="121">
        <f>+'[15]COMPARATIVO '!X22</f>
        <v>19960.580928293573</v>
      </c>
      <c r="Y22" s="121">
        <f>+'[16]COMPARATIVO '!Y22</f>
        <v>19960.320928293571</v>
      </c>
      <c r="Z22" s="121">
        <f>+'[17]COMPARATIVO '!Z22</f>
        <v>20119.998229873636</v>
      </c>
      <c r="AA22" s="121">
        <f>+'[18]COMPARATIVO '!AA22</f>
        <v>20281.775531453699</v>
      </c>
      <c r="AB22" s="121">
        <f>+'[19]COMPARATIVO '!AB22</f>
        <v>20281.4255314537</v>
      </c>
      <c r="AC22" s="121">
        <f>+'[20]COMPARATIVO '!AC22</f>
        <v>20444.140125640464</v>
      </c>
      <c r="AD22" s="121">
        <f>+'[21]COMPARATIVO '!AD22</f>
        <v>21966.636098571598</v>
      </c>
      <c r="AE22" s="121">
        <f>+'[22]COMPARATIVO '!AE22</f>
        <v>21966.652048127944</v>
      </c>
      <c r="AF22" s="121">
        <f>+'[23]COMPARATIVO '!AF22</f>
        <v>21964.772048127947</v>
      </c>
      <c r="AG22" s="121">
        <f>+'[24]COMPARATIVO '!AG22</f>
        <v>22299.962048127945</v>
      </c>
      <c r="AH22" s="121">
        <f>+'[25]COMPARATIVO '!AH22</f>
        <v>22530.637205074629</v>
      </c>
      <c r="AI22" s="121">
        <f>+'[26]COMPARATIVO '!AI22</f>
        <v>22621.061423812112</v>
      </c>
      <c r="AJ22" s="121">
        <f>+'[27]COMPARATIVO '!AJ22</f>
        <v>20714.113215597579</v>
      </c>
      <c r="AK22" s="121">
        <f>+'[28]COMPARATIVO '!AK22</f>
        <v>21425.655397727009</v>
      </c>
      <c r="AL22" s="121">
        <f>+'[29]COMPARATIVO '!AK22</f>
        <v>20425.29109283354</v>
      </c>
      <c r="AM22" s="121">
        <f>+'[30]COMPARATIVO '!AM22</f>
        <v>18971.425702825083</v>
      </c>
      <c r="AN22" s="121">
        <f>+'[31]COMPARATIVO '!AN22</f>
        <v>19034.895702825084</v>
      </c>
      <c r="AO22" s="134">
        <v>19775.09</v>
      </c>
      <c r="AP22" s="116">
        <v>19640.95</v>
      </c>
      <c r="AQ22" s="116">
        <v>20217.46</v>
      </c>
      <c r="AR22" s="116">
        <v>20252.43</v>
      </c>
      <c r="AS22" s="116">
        <v>20110.82</v>
      </c>
      <c r="AT22" s="116">
        <v>20111.48</v>
      </c>
      <c r="AU22" s="116">
        <v>20110.82</v>
      </c>
      <c r="AV22" s="116">
        <v>25014.07</v>
      </c>
      <c r="AW22" s="116">
        <v>25092.73</v>
      </c>
      <c r="AX22" s="116">
        <v>25049.17</v>
      </c>
      <c r="AY22" s="116">
        <v>24996.63</v>
      </c>
      <c r="AZ22" s="116">
        <v>25568.97</v>
      </c>
      <c r="BA22" s="116">
        <v>25806.57</v>
      </c>
      <c r="BB22" s="129">
        <v>27034.11</v>
      </c>
      <c r="BC22" s="116">
        <v>26470.560000000001</v>
      </c>
      <c r="BD22" s="116">
        <v>26929.42</v>
      </c>
      <c r="BE22" s="116">
        <v>26964.880000000001</v>
      </c>
      <c r="BF22" s="116">
        <v>27003.29</v>
      </c>
      <c r="BG22" s="116">
        <v>27088.78</v>
      </c>
      <c r="BH22" s="116">
        <v>20894.07</v>
      </c>
      <c r="BI22" s="109">
        <v>22427.89</v>
      </c>
      <c r="BK22" s="23">
        <f t="shared" si="1"/>
        <v>-52.539999999997235</v>
      </c>
      <c r="BL22" s="24">
        <f t="shared" si="2"/>
        <v>-2.1018833338732955E-3</v>
      </c>
      <c r="BO22" s="10" t="s">
        <v>0</v>
      </c>
      <c r="BP22" s="26"/>
    </row>
    <row r="23" spans="2:68" x14ac:dyDescent="0.2">
      <c r="B23" s="108" t="s">
        <v>11</v>
      </c>
      <c r="C23" s="117" t="s">
        <v>7</v>
      </c>
      <c r="D23" s="116">
        <v>33568.730000000003</v>
      </c>
      <c r="E23" s="116">
        <v>33257.800000000003</v>
      </c>
      <c r="F23" s="116">
        <v>34176.33</v>
      </c>
      <c r="G23" s="116">
        <v>34238.1</v>
      </c>
      <c r="H23" s="116">
        <v>34025.69</v>
      </c>
      <c r="I23" s="116">
        <v>34026.68</v>
      </c>
      <c r="J23" s="116">
        <v>34025.69</v>
      </c>
      <c r="K23" s="116">
        <v>42893.37</v>
      </c>
      <c r="L23" s="116">
        <v>43011.360000000001</v>
      </c>
      <c r="M23" s="116">
        <v>42935.69</v>
      </c>
      <c r="N23" s="116">
        <v>42856.88</v>
      </c>
      <c r="O23" s="116">
        <v>43716.09</v>
      </c>
      <c r="P23" s="121">
        <f>+'[7]COMPARATIVO '!P23</f>
        <v>31437.91</v>
      </c>
      <c r="Q23" s="121">
        <f>+'[8]COMPARATIVO '!Q23</f>
        <v>31861.279999999999</v>
      </c>
      <c r="R23" s="121">
        <f>+'[9]COMPARATIVO '!R23</f>
        <v>31603.31</v>
      </c>
      <c r="S23" s="121">
        <f>+'[10]COMPARATIVO '!S23</f>
        <v>32791.129513241882</v>
      </c>
      <c r="T23" s="121">
        <f>+'[11]COMPARATIVO '!T23</f>
        <v>32327.209513241884</v>
      </c>
      <c r="U23" s="121">
        <f>+'[12]COMPARATIVO '!U23</f>
        <v>31603.308013241884</v>
      </c>
      <c r="V23" s="121">
        <f>+'[13]COMPARATIVO '!V23</f>
        <v>31602.363013241884</v>
      </c>
      <c r="W23" s="121">
        <f>+'[14]COMPARATIVO '!W23</f>
        <v>31601.163013241883</v>
      </c>
      <c r="X23" s="121">
        <f>+'[15]COMPARATIVO '!X23</f>
        <v>34493.706798777239</v>
      </c>
      <c r="Y23" s="121">
        <f>+'[16]COMPARATIVO '!Y23</f>
        <v>34493.316798777239</v>
      </c>
      <c r="Z23" s="121">
        <f>+'[17]COMPARATIVO '!Z23</f>
        <v>34785.526260668754</v>
      </c>
      <c r="AA23" s="121">
        <f>+'[18]COMPARATIVO '!AA23</f>
        <v>35080.88572256027</v>
      </c>
      <c r="AB23" s="121">
        <f>+'[19]COMPARATIVO '!AB23</f>
        <v>35080.360722560268</v>
      </c>
      <c r="AC23" s="121">
        <f>+'[20]COMPARATIVO '!AC23</f>
        <v>35335.12612992205</v>
      </c>
      <c r="AD23" s="121">
        <f>+'[21]COMPARATIVO '!AD23</f>
        <v>37891.653690386018</v>
      </c>
      <c r="AE23" s="121">
        <f>+'[22]COMPARATIVO '!AE23</f>
        <v>37891.682878074134</v>
      </c>
      <c r="AF23" s="121">
        <f>+'[23]COMPARATIVO '!AF23</f>
        <v>37888.862878074142</v>
      </c>
      <c r="AG23" s="121">
        <f>+'[24]COMPARATIVO '!AG23</f>
        <v>38391.647878074145</v>
      </c>
      <c r="AH23" s="121">
        <f>+'[25]COMPARATIVO '!AH23</f>
        <v>38797.210815286569</v>
      </c>
      <c r="AI23" s="121">
        <f>+'[26]COMPARATIVO '!AI23</f>
        <v>38992.397035576163</v>
      </c>
      <c r="AJ23" s="121">
        <f>+'[27]COMPARATIVO '!AJ23</f>
        <v>35472.882814543576</v>
      </c>
      <c r="AK23" s="121">
        <f>+'[28]COMPARATIVO '!AK23</f>
        <v>36715.716217840425</v>
      </c>
      <c r="AL23" s="121">
        <f>+'[29]COMPARATIVO '!AK23</f>
        <v>34885.049539885382</v>
      </c>
      <c r="AM23" s="121">
        <f>+'[30]COMPARATIVO '!AM23</f>
        <v>32224.475876169898</v>
      </c>
      <c r="AN23" s="121">
        <f>+'[31]COMPARATIVO '!AN23</f>
        <v>32319.680876169899</v>
      </c>
      <c r="AO23" s="134">
        <v>33568.730000000003</v>
      </c>
      <c r="AP23" s="116">
        <v>33257.800000000003</v>
      </c>
      <c r="AQ23" s="116">
        <v>34176.33</v>
      </c>
      <c r="AR23" s="116">
        <v>34238.1</v>
      </c>
      <c r="AS23" s="116">
        <v>34025.69</v>
      </c>
      <c r="AT23" s="116">
        <v>34026.68</v>
      </c>
      <c r="AU23" s="116">
        <v>34025.69</v>
      </c>
      <c r="AV23" s="116">
        <v>42893.37</v>
      </c>
      <c r="AW23" s="116">
        <v>43011.360000000001</v>
      </c>
      <c r="AX23" s="116">
        <v>42935.69</v>
      </c>
      <c r="AY23" s="116">
        <v>42856.88</v>
      </c>
      <c r="AZ23" s="116">
        <v>43716.09</v>
      </c>
      <c r="BA23" s="116">
        <v>44085.43</v>
      </c>
      <c r="BB23" s="129">
        <v>45814.12</v>
      </c>
      <c r="BC23" s="116">
        <v>44970.65</v>
      </c>
      <c r="BD23" s="116">
        <v>45658.95</v>
      </c>
      <c r="BE23" s="116">
        <v>45712.14</v>
      </c>
      <c r="BF23" s="116">
        <v>45769.759999999995</v>
      </c>
      <c r="BG23" s="116">
        <v>45918.98</v>
      </c>
      <c r="BH23" s="116">
        <v>34798.31</v>
      </c>
      <c r="BI23" s="109">
        <v>37099.040000000001</v>
      </c>
      <c r="BK23" s="23">
        <f t="shared" si="1"/>
        <v>-78.810000000004948</v>
      </c>
      <c r="BL23" s="24">
        <f t="shared" si="2"/>
        <v>-1.838911278655958E-3</v>
      </c>
      <c r="BP23" s="26"/>
    </row>
    <row r="24" spans="2:68" x14ac:dyDescent="0.2">
      <c r="B24" s="108" t="s">
        <v>12</v>
      </c>
      <c r="C24" s="117" t="s">
        <v>7</v>
      </c>
      <c r="D24" s="116">
        <v>41109.47</v>
      </c>
      <c r="E24" s="116">
        <v>40628.86</v>
      </c>
      <c r="F24" s="116">
        <v>41681.589999999997</v>
      </c>
      <c r="G24" s="116">
        <v>41760.15</v>
      </c>
      <c r="H24" s="116">
        <v>41533.58</v>
      </c>
      <c r="I24" s="116">
        <v>41534.629999999997</v>
      </c>
      <c r="J24" s="116">
        <v>41533.58</v>
      </c>
      <c r="K24" s="116">
        <v>53046.19</v>
      </c>
      <c r="L24" s="116">
        <v>53172.04</v>
      </c>
      <c r="M24" s="116">
        <v>53077.31</v>
      </c>
      <c r="N24" s="116">
        <v>52993.25</v>
      </c>
      <c r="O24" s="116">
        <v>53910.68</v>
      </c>
      <c r="P24" s="121">
        <f>+'[7]COMPARATIVO '!P24</f>
        <v>40545.82</v>
      </c>
      <c r="Q24" s="121">
        <f>+'[8]COMPARATIVO '!Q24</f>
        <v>41092.35</v>
      </c>
      <c r="R24" s="121">
        <f>+'[9]COMPARATIVO '!R24</f>
        <v>40678.339999999997</v>
      </c>
      <c r="S24" s="121">
        <f>+'[10]COMPARATIVO '!S24</f>
        <v>41945.353246647006</v>
      </c>
      <c r="T24" s="121">
        <f>+'[11]COMPARATIVO '!T24</f>
        <v>41450.505246647008</v>
      </c>
      <c r="U24" s="121">
        <f>+'[12]COMPARATIVO '!U24</f>
        <v>40678.343646647001</v>
      </c>
      <c r="V24" s="121">
        <f>+'[13]COMPARATIVO '!V24</f>
        <v>40677.335646647</v>
      </c>
      <c r="W24" s="121">
        <f>+'[14]COMPARATIVO '!W24</f>
        <v>40676.055646647001</v>
      </c>
      <c r="X24" s="121">
        <f>+'[15]COMPARATIVO '!X24</f>
        <v>42974.106227904573</v>
      </c>
      <c r="Y24" s="121">
        <f>+'[16]COMPARATIVO '!Y24</f>
        <v>42973.690227904575</v>
      </c>
      <c r="Z24" s="121">
        <f>+'[17]COMPARATIVO '!Z24</f>
        <v>43356.915751696724</v>
      </c>
      <c r="AA24" s="121">
        <f>+'[18]COMPARATIVO '!AA24</f>
        <v>43743.501275488874</v>
      </c>
      <c r="AB24" s="121">
        <f>+'[19]COMPARATIVO '!AB24</f>
        <v>43742.941275488876</v>
      </c>
      <c r="AC24" s="121">
        <f>+'[20]COMPARATIVO '!AC24</f>
        <v>44029.208301537103</v>
      </c>
      <c r="AD24" s="121">
        <f>+'[21]COMPARATIVO '!AD24</f>
        <v>47126.495436571829</v>
      </c>
      <c r="AE24" s="121">
        <f>+'[22]COMPARATIVO '!AE24</f>
        <v>47126.533715507074</v>
      </c>
      <c r="AF24" s="121">
        <f>+'[23]COMPARATIVO '!AF24</f>
        <v>47123.525715507072</v>
      </c>
      <c r="AG24" s="121">
        <f>+'[24]COMPARATIVO '!AG24</f>
        <v>47659.829715507076</v>
      </c>
      <c r="AH24" s="121">
        <f>+'[25]COMPARATIVO '!AH24</f>
        <v>48173.274092179105</v>
      </c>
      <c r="AI24" s="121">
        <f>+'[26]COMPARATIVO '!AI24</f>
        <v>48462.316217149069</v>
      </c>
      <c r="AJ24" s="121">
        <f>+'[27]COMPARATIVO '!AJ24</f>
        <v>43813.400517434195</v>
      </c>
      <c r="AK24" s="121">
        <f>+'[28]COMPARATIVO '!AK24</f>
        <v>45377.371354544819</v>
      </c>
      <c r="AL24" s="121">
        <f>+'[29]COMPARATIVO '!AK24</f>
        <v>42976.49702280049</v>
      </c>
      <c r="AM24" s="121">
        <f>+'[30]COMPARATIVO '!AM24</f>
        <v>39487.220086780195</v>
      </c>
      <c r="AN24" s="121">
        <f>+'[31]COMPARATIVO '!AN24</f>
        <v>39588.772086780198</v>
      </c>
      <c r="AO24" s="134">
        <v>41109.47</v>
      </c>
      <c r="AP24" s="116">
        <v>40628.86</v>
      </c>
      <c r="AQ24" s="116">
        <v>41681.589999999997</v>
      </c>
      <c r="AR24" s="116">
        <v>41760.15</v>
      </c>
      <c r="AS24" s="116">
        <v>41533.58</v>
      </c>
      <c r="AT24" s="116">
        <v>41534.629999999997</v>
      </c>
      <c r="AU24" s="116">
        <v>41533.58</v>
      </c>
      <c r="AV24" s="116">
        <v>53046.19</v>
      </c>
      <c r="AW24" s="116">
        <v>53172.04</v>
      </c>
      <c r="AX24" s="116">
        <v>53077.31</v>
      </c>
      <c r="AY24" s="116">
        <v>52993.25</v>
      </c>
      <c r="AZ24" s="116">
        <v>53910.68</v>
      </c>
      <c r="BA24" s="116">
        <v>54322.2</v>
      </c>
      <c r="BB24" s="129">
        <v>56013.26</v>
      </c>
      <c r="BC24" s="116">
        <v>55116.45</v>
      </c>
      <c r="BD24" s="116">
        <v>55850.64</v>
      </c>
      <c r="BE24" s="116">
        <v>55907.360000000001</v>
      </c>
      <c r="BF24" s="116">
        <v>55968.820000000007</v>
      </c>
      <c r="BG24" s="116">
        <v>56156.5</v>
      </c>
      <c r="BH24" s="116">
        <v>41811.71</v>
      </c>
      <c r="BI24" s="109">
        <v>44265.82</v>
      </c>
      <c r="BK24" s="23">
        <f t="shared" si="1"/>
        <v>-84.059999999997672</v>
      </c>
      <c r="BL24" s="24">
        <f t="shared" si="2"/>
        <v>-1.5862397569501338E-3</v>
      </c>
      <c r="BP24" s="27"/>
    </row>
    <row r="25" spans="2:68" x14ac:dyDescent="0.2">
      <c r="B25" s="108" t="s">
        <v>13</v>
      </c>
      <c r="C25" s="117" t="s">
        <v>7</v>
      </c>
      <c r="D25" s="116">
        <v>58911.81</v>
      </c>
      <c r="E25" s="116">
        <v>57931.12</v>
      </c>
      <c r="F25" s="116">
        <v>59228.86</v>
      </c>
      <c r="G25" s="116">
        <v>59349.94</v>
      </c>
      <c r="H25" s="116">
        <v>59123.360000000001</v>
      </c>
      <c r="I25" s="116">
        <v>59124.42</v>
      </c>
      <c r="J25" s="116">
        <v>59123.360000000001</v>
      </c>
      <c r="K25" s="116">
        <v>77530.69</v>
      </c>
      <c r="L25" s="116">
        <v>77656.539999999994</v>
      </c>
      <c r="M25" s="116">
        <v>77514.77</v>
      </c>
      <c r="N25" s="116">
        <v>77430.710000000006</v>
      </c>
      <c r="O25" s="116">
        <v>78351.31</v>
      </c>
      <c r="P25" s="121">
        <f>+'[7]COMPARATIVO '!P25</f>
        <v>61083.17</v>
      </c>
      <c r="Q25" s="121">
        <f>+'[8]COMPARATIVO '!Q25</f>
        <v>61948.4</v>
      </c>
      <c r="R25" s="121">
        <f>+'[9]COMPARATIVO '!R25</f>
        <v>61068.3</v>
      </c>
      <c r="S25" s="121">
        <f>+'[10]COMPARATIVO '!S25</f>
        <v>62335.309105768465</v>
      </c>
      <c r="T25" s="121">
        <f>+'[11]COMPARATIVO '!T25</f>
        <v>61840.461105768467</v>
      </c>
      <c r="U25" s="121">
        <f>+'[12]COMPARATIVO '!U25</f>
        <v>61068.299505768475</v>
      </c>
      <c r="V25" s="121">
        <f>+'[13]COMPARATIVO '!V25</f>
        <v>61067.291505768473</v>
      </c>
      <c r="W25" s="121">
        <f>+'[14]COMPARATIVO '!W25</f>
        <v>61066.011505768474</v>
      </c>
      <c r="X25" s="121">
        <f>+'[15]COMPARATIVO '!X25</f>
        <v>63723.998504058109</v>
      </c>
      <c r="Y25" s="121">
        <f>+'[16]COMPARATIVO '!Y25</f>
        <v>63723.582504058111</v>
      </c>
      <c r="Z25" s="121">
        <f>+'[17]COMPARATIVO '!Z25</f>
        <v>64346.962689426669</v>
      </c>
      <c r="AA25" s="121">
        <f>+'[18]COMPARATIVO '!AA25</f>
        <v>64973.702874795228</v>
      </c>
      <c r="AB25" s="121">
        <f>+'[19]COMPARATIVO '!AB25</f>
        <v>64973.14287479523</v>
      </c>
      <c r="AC25" s="121">
        <f>+'[20]COMPARATIVO '!AC25</f>
        <v>65308.146410500362</v>
      </c>
      <c r="AD25" s="121">
        <f>+'[21]COMPARATIVO '!AD25</f>
        <v>69648.665472823515</v>
      </c>
      <c r="AE25" s="121">
        <f>+'[22]COMPARATIVO '!AE25</f>
        <v>69648.727739891503</v>
      </c>
      <c r="AF25" s="121">
        <f>+'[23]COMPARATIVO '!AF25</f>
        <v>69645.719739891501</v>
      </c>
      <c r="AG25" s="121">
        <f>+'[24]COMPARATIVO '!AG25</f>
        <v>70182.023739891491</v>
      </c>
      <c r="AH25" s="121">
        <f>+'[25]COMPARATIVO '!AH25</f>
        <v>70966.872672611353</v>
      </c>
      <c r="AI25" s="121">
        <f>+'[26]COMPARATIVO '!AI25</f>
        <v>71527.317942562484</v>
      </c>
      <c r="AJ25" s="121">
        <f>+'[27]COMPARATIVO '!AJ25</f>
        <v>63874.54093769296</v>
      </c>
      <c r="AK25" s="121">
        <f>+'[28]COMPARATIVO '!AK25</f>
        <v>66238.458064726248</v>
      </c>
      <c r="AL25" s="121">
        <f>+'[29]COMPARATIVO '!AK25</f>
        <v>62333.03581842214</v>
      </c>
      <c r="AM25" s="121">
        <f>+'[30]COMPARATIVO '!AM25</f>
        <v>56657.145335829118</v>
      </c>
      <c r="AN25" s="121">
        <f>+'[31]COMPARATIVO '!AN25</f>
        <v>56758.697335829122</v>
      </c>
      <c r="AO25" s="134">
        <v>58911.81</v>
      </c>
      <c r="AP25" s="116">
        <v>57931.12</v>
      </c>
      <c r="AQ25" s="116">
        <v>59228.86</v>
      </c>
      <c r="AR25" s="116">
        <v>59349.94</v>
      </c>
      <c r="AS25" s="116">
        <v>59123.360000000001</v>
      </c>
      <c r="AT25" s="116">
        <v>59124.42</v>
      </c>
      <c r="AU25" s="116">
        <v>59123.360000000001</v>
      </c>
      <c r="AV25" s="116">
        <v>77530.69</v>
      </c>
      <c r="AW25" s="116">
        <v>77656.539999999994</v>
      </c>
      <c r="AX25" s="116">
        <v>77514.77</v>
      </c>
      <c r="AY25" s="116">
        <v>77430.710000000006</v>
      </c>
      <c r="AZ25" s="116">
        <v>78351.31</v>
      </c>
      <c r="BA25" s="116">
        <v>78821.75</v>
      </c>
      <c r="BB25" s="129">
        <v>79999.58</v>
      </c>
      <c r="BC25" s="116">
        <v>79111.62</v>
      </c>
      <c r="BD25" s="116">
        <v>79845.81</v>
      </c>
      <c r="BE25" s="116">
        <v>79902.53</v>
      </c>
      <c r="BF25" s="116">
        <v>79963.98</v>
      </c>
      <c r="BG25" s="116">
        <v>80247.31</v>
      </c>
      <c r="BH25" s="116">
        <v>57568.58</v>
      </c>
      <c r="BI25" s="109">
        <v>60022.69</v>
      </c>
      <c r="BK25" s="23">
        <f t="shared" si="1"/>
        <v>-84.059999999997672</v>
      </c>
      <c r="BL25" s="24">
        <f t="shared" si="2"/>
        <v>-1.0856157718300357E-3</v>
      </c>
      <c r="BP25" s="26"/>
    </row>
    <row r="26" spans="2:68" ht="10.8" thickBot="1" x14ac:dyDescent="0.25">
      <c r="B26" s="110" t="s">
        <v>16</v>
      </c>
      <c r="C26" s="111" t="s">
        <v>14</v>
      </c>
      <c r="D26" s="112">
        <v>248410.89</v>
      </c>
      <c r="E26" s="112">
        <v>249754.12</v>
      </c>
      <c r="F26" s="112">
        <v>253290.67</v>
      </c>
      <c r="G26" s="112">
        <v>253904.46</v>
      </c>
      <c r="H26" s="112">
        <v>253904.46</v>
      </c>
      <c r="I26" s="112">
        <v>253904.46</v>
      </c>
      <c r="J26" s="112">
        <v>253904.46</v>
      </c>
      <c r="K26" s="112">
        <v>252686.46</v>
      </c>
      <c r="L26" s="112">
        <v>252686.46</v>
      </c>
      <c r="M26" s="112">
        <v>252200.97</v>
      </c>
      <c r="N26" s="112">
        <v>252200.97</v>
      </c>
      <c r="O26" s="112">
        <v>265184.21000000002</v>
      </c>
      <c r="P26" s="125">
        <f>+'[7]COMPARATIVO '!P26</f>
        <v>196261.17</v>
      </c>
      <c r="Q26" s="125">
        <f>+'[8]COMPARATIVO '!Q26</f>
        <v>199632.56</v>
      </c>
      <c r="R26" s="125">
        <f>+'[9]COMPARATIVO '!R26</f>
        <v>203636.36</v>
      </c>
      <c r="S26" s="125">
        <f>+'[10]COMPARATIVO '!S26</f>
        <v>203636.36</v>
      </c>
      <c r="T26" s="125">
        <f>+'[11]COMPARATIVO '!T26</f>
        <v>203636.36</v>
      </c>
      <c r="U26" s="125">
        <f>+'[12]COMPARATIVO '!U26</f>
        <v>203636.36</v>
      </c>
      <c r="V26" s="125">
        <f>+'[13]COMPARATIVO '!V26</f>
        <v>203636.36</v>
      </c>
      <c r="W26" s="125">
        <f>+'[14]COMPARATIVO '!W26</f>
        <v>203636.36</v>
      </c>
      <c r="X26" s="125">
        <f>+'[15]COMPARATIVO '!X26</f>
        <v>218127.9</v>
      </c>
      <c r="Y26" s="125">
        <f>+'[16]COMPARATIVO '!Y26</f>
        <v>218127.9</v>
      </c>
      <c r="Z26" s="125">
        <f>+'[17]COMPARATIVO '!Z26</f>
        <v>220652.46</v>
      </c>
      <c r="AA26" s="125">
        <f>+'[18]COMPARATIVO '!AA26</f>
        <v>223177.02</v>
      </c>
      <c r="AB26" s="125">
        <f>+'[19]COMPARATIVO '!AB26</f>
        <v>223177.02</v>
      </c>
      <c r="AC26" s="125">
        <f>+'[20]COMPARATIVO '!AC26</f>
        <v>223689.35</v>
      </c>
      <c r="AD26" s="125">
        <f>+'[21]COMPARATIVO '!AD26</f>
        <v>223455.34</v>
      </c>
      <c r="AE26" s="125">
        <f>+'[22]COMPARATIVO '!AE26</f>
        <v>223455.58</v>
      </c>
      <c r="AF26" s="125">
        <f>+'[23]COMPARATIVO '!AF26</f>
        <v>223455.58</v>
      </c>
      <c r="AG26" s="125">
        <f>+'[24]COMPARATIVO '!AG26</f>
        <v>223455.58</v>
      </c>
      <c r="AH26" s="125">
        <f>+'[25]COMPARATIVO '!AH26</f>
        <v>226148.34</v>
      </c>
      <c r="AI26" s="125">
        <f>+'[26]COMPARATIVO '!AI26</f>
        <v>228841.09</v>
      </c>
      <c r="AJ26" s="125">
        <f>+'[27]COMPARATIVO '!AJ26</f>
        <v>230332.45</v>
      </c>
      <c r="AK26" s="125">
        <f>+'[28]COMPARATIVO '!AK26</f>
        <v>239517.05</v>
      </c>
      <c r="AL26" s="125">
        <f>+'[29]COMPARATIVO '!AK26</f>
        <v>222242.55</v>
      </c>
      <c r="AM26" s="125">
        <f>+'[30]COMPARATIVO '!AM26</f>
        <v>239586.35</v>
      </c>
      <c r="AN26" s="125">
        <f>+'[31]COMPARATIVO '!AN26</f>
        <v>239586.35</v>
      </c>
      <c r="AO26" s="135">
        <v>248410.89</v>
      </c>
      <c r="AP26" s="112">
        <v>249754.12</v>
      </c>
      <c r="AQ26" s="112">
        <v>253290.67</v>
      </c>
      <c r="AR26" s="112">
        <v>253904.46</v>
      </c>
      <c r="AS26" s="112">
        <v>253904.46</v>
      </c>
      <c r="AT26" s="112">
        <v>253904.46</v>
      </c>
      <c r="AU26" s="112">
        <v>253904.46</v>
      </c>
      <c r="AV26" s="112">
        <v>252686.46</v>
      </c>
      <c r="AW26" s="112">
        <v>252686.46</v>
      </c>
      <c r="AX26" s="112">
        <v>252200.97</v>
      </c>
      <c r="AY26" s="112">
        <v>252200.97</v>
      </c>
      <c r="AZ26" s="112">
        <v>265184.21000000002</v>
      </c>
      <c r="BA26" s="112">
        <v>266165.62</v>
      </c>
      <c r="BB26" s="130">
        <f>182014*1.4</f>
        <v>254819.59999999998</v>
      </c>
      <c r="BC26" s="112">
        <f>182340.74*1.4</f>
        <v>255277.03599999996</v>
      </c>
      <c r="BD26" s="112">
        <f>182340.74*1.4</f>
        <v>255277.03599999996</v>
      </c>
      <c r="BE26" s="112">
        <f>182340.74*1.4</f>
        <v>255277.03599999996</v>
      </c>
      <c r="BF26" s="112">
        <f>(BF16/1.3)*1.4</f>
        <v>255277.03599999996</v>
      </c>
      <c r="BG26" s="112">
        <f t="shared" ref="BG26:BI26" si="3">(BG16/1.3)*1.4</f>
        <v>256294.63999999998</v>
      </c>
      <c r="BH26" s="112">
        <f t="shared" si="3"/>
        <v>256516.58199999999</v>
      </c>
      <c r="BI26" s="113">
        <f t="shared" si="3"/>
        <v>256516.58199999999</v>
      </c>
      <c r="BK26" s="23">
        <f t="shared" si="1"/>
        <v>0</v>
      </c>
      <c r="BL26" s="24">
        <f t="shared" si="2"/>
        <v>0</v>
      </c>
      <c r="BP26" s="26"/>
    </row>
    <row r="27" spans="2:68" ht="4.5" customHeight="1" thickBot="1" x14ac:dyDescent="0.25">
      <c r="B27" s="120"/>
      <c r="C27" s="117"/>
      <c r="D27" s="117"/>
      <c r="E27" s="117"/>
      <c r="F27" s="117" t="s">
        <v>54</v>
      </c>
      <c r="G27" s="117" t="s">
        <v>53</v>
      </c>
      <c r="H27" s="117" t="s">
        <v>54</v>
      </c>
      <c r="I27" s="117" t="s">
        <v>54</v>
      </c>
      <c r="J27" s="117"/>
      <c r="K27" s="117" t="s">
        <v>54</v>
      </c>
      <c r="L27" s="117"/>
      <c r="M27" s="117" t="s">
        <v>54</v>
      </c>
      <c r="N27" s="117"/>
      <c r="O27" s="117"/>
      <c r="P27" s="119" t="s">
        <v>0</v>
      </c>
      <c r="Q27" s="119"/>
      <c r="R27" s="121" t="s">
        <v>0</v>
      </c>
      <c r="S27" s="121"/>
      <c r="T27" s="121"/>
      <c r="U27" s="121"/>
      <c r="V27" s="121"/>
      <c r="W27" s="121"/>
      <c r="X27" s="121"/>
      <c r="Y27" s="121" t="s">
        <v>0</v>
      </c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 t="s">
        <v>0</v>
      </c>
      <c r="AK27" s="121"/>
      <c r="AL27" s="121"/>
      <c r="AM27" s="121"/>
      <c r="AN27" s="121" t="s">
        <v>0</v>
      </c>
      <c r="AO27" s="117"/>
      <c r="AP27" s="117"/>
      <c r="AQ27" s="117" t="s">
        <v>54</v>
      </c>
      <c r="AR27" s="117" t="s">
        <v>53</v>
      </c>
      <c r="AS27" s="117" t="s">
        <v>54</v>
      </c>
      <c r="AT27" s="117" t="s">
        <v>54</v>
      </c>
      <c r="AU27" s="117"/>
      <c r="AV27" s="117" t="s">
        <v>54</v>
      </c>
      <c r="AW27" s="117"/>
      <c r="AX27" s="117" t="s">
        <v>54</v>
      </c>
      <c r="AY27" s="117"/>
      <c r="AZ27" s="117"/>
      <c r="BA27" s="117"/>
      <c r="BB27" s="127"/>
      <c r="BC27" s="117"/>
      <c r="BD27" s="117"/>
      <c r="BE27" s="117"/>
      <c r="BF27" s="117"/>
      <c r="BG27" s="117"/>
      <c r="BH27" s="117"/>
      <c r="BI27" s="117"/>
      <c r="BK27" s="30" t="s">
        <v>0</v>
      </c>
      <c r="BL27" s="29"/>
      <c r="BP27" s="26"/>
    </row>
    <row r="28" spans="2:68" x14ac:dyDescent="0.2">
      <c r="B28" s="105" t="s">
        <v>17</v>
      </c>
      <c r="C28" s="106"/>
      <c r="D28" s="106"/>
      <c r="E28" s="106"/>
      <c r="F28" s="106" t="s">
        <v>54</v>
      </c>
      <c r="G28" s="106" t="s">
        <v>54</v>
      </c>
      <c r="H28" s="106" t="s">
        <v>54</v>
      </c>
      <c r="I28" s="106" t="s">
        <v>54</v>
      </c>
      <c r="J28" s="106"/>
      <c r="K28" s="106" t="s">
        <v>54</v>
      </c>
      <c r="L28" s="106"/>
      <c r="M28" s="106" t="s">
        <v>54</v>
      </c>
      <c r="N28" s="106"/>
      <c r="O28" s="106"/>
      <c r="P28" s="122" t="s">
        <v>0</v>
      </c>
      <c r="Q28" s="122" t="s">
        <v>0</v>
      </c>
      <c r="R28" s="122"/>
      <c r="S28" s="122"/>
      <c r="T28" s="122"/>
      <c r="U28" s="122"/>
      <c r="V28" s="122"/>
      <c r="W28" s="122"/>
      <c r="X28" s="122"/>
      <c r="Y28" s="122" t="s">
        <v>0</v>
      </c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6" t="s">
        <v>0</v>
      </c>
      <c r="AK28" s="126"/>
      <c r="AL28" s="126"/>
      <c r="AM28" s="126"/>
      <c r="AN28" s="126" t="s">
        <v>0</v>
      </c>
      <c r="AO28" s="136"/>
      <c r="AP28" s="106"/>
      <c r="AQ28" s="106" t="s">
        <v>54</v>
      </c>
      <c r="AR28" s="106" t="s">
        <v>54</v>
      </c>
      <c r="AS28" s="106" t="s">
        <v>54</v>
      </c>
      <c r="AT28" s="106" t="s">
        <v>54</v>
      </c>
      <c r="AU28" s="106"/>
      <c r="AV28" s="106" t="s">
        <v>54</v>
      </c>
      <c r="AW28" s="106"/>
      <c r="AX28" s="106" t="s">
        <v>54</v>
      </c>
      <c r="AY28" s="106"/>
      <c r="AZ28" s="106"/>
      <c r="BA28" s="106"/>
      <c r="BB28" s="128"/>
      <c r="BC28" s="106"/>
      <c r="BD28" s="106"/>
      <c r="BE28" s="106"/>
      <c r="BF28" s="106"/>
      <c r="BG28" s="106"/>
      <c r="BH28" s="106"/>
      <c r="BI28" s="107"/>
      <c r="BK28" s="23" t="s">
        <v>0</v>
      </c>
      <c r="BL28" s="24" t="s">
        <v>0</v>
      </c>
      <c r="BP28" s="26"/>
    </row>
    <row r="29" spans="2:68" x14ac:dyDescent="0.2">
      <c r="B29" s="108" t="s">
        <v>55</v>
      </c>
      <c r="C29" s="117" t="s">
        <v>14</v>
      </c>
      <c r="D29" s="116">
        <v>221538.11</v>
      </c>
      <c r="E29" s="116">
        <v>229807.81</v>
      </c>
      <c r="F29" s="116">
        <v>233091.75</v>
      </c>
      <c r="G29" s="116">
        <v>233661.7</v>
      </c>
      <c r="H29" s="116">
        <v>233661.7</v>
      </c>
      <c r="I29" s="116">
        <v>233661.7</v>
      </c>
      <c r="J29" s="116">
        <v>233661.7</v>
      </c>
      <c r="K29" s="116">
        <v>232530.7</v>
      </c>
      <c r="L29" s="116">
        <v>232530.7</v>
      </c>
      <c r="M29" s="116">
        <v>232079.89</v>
      </c>
      <c r="N29" s="116">
        <v>232079.89</v>
      </c>
      <c r="O29" s="116">
        <v>234217.04</v>
      </c>
      <c r="P29" s="121">
        <f>+'[7]COMPARATIVO '!P29</f>
        <v>190956.9</v>
      </c>
      <c r="Q29" s="121">
        <f>+'[8]COMPARATIVO '!Q29</f>
        <v>194087.47</v>
      </c>
      <c r="R29" s="121">
        <f>+'[9]COMPARATIVO '!R29</f>
        <v>197805.28</v>
      </c>
      <c r="S29" s="121">
        <f>+'[10]COMPARATIVO '!S29</f>
        <v>197805.28</v>
      </c>
      <c r="T29" s="121">
        <f>+'[11]COMPARATIVO '!T29</f>
        <v>197805.28</v>
      </c>
      <c r="U29" s="121">
        <f>+'[12]COMPARATIVO '!U29</f>
        <v>197805.28</v>
      </c>
      <c r="V29" s="121">
        <f>+'[13]COMPARATIVO '!V29</f>
        <v>197805.28</v>
      </c>
      <c r="W29" s="121">
        <f>+'[14]COMPARATIVO '!W29</f>
        <v>197805.28</v>
      </c>
      <c r="X29" s="121">
        <f>+'[15]COMPARATIVO '!X29</f>
        <v>202547.33</v>
      </c>
      <c r="Y29" s="121">
        <f>+'[16]COMPARATIVO '!Y29</f>
        <v>202547.33</v>
      </c>
      <c r="Z29" s="121">
        <f>+'[17]COMPARATIVO '!Z29</f>
        <v>204891.57</v>
      </c>
      <c r="AA29" s="121">
        <f>+'[18]COMPARATIVO '!AA29</f>
        <v>207235.81</v>
      </c>
      <c r="AB29" s="121">
        <f>+'[19]COMPARATIVO '!AB29</f>
        <v>207235.81</v>
      </c>
      <c r="AC29" s="121">
        <f>+'[20]COMPARATIVO '!AC29</f>
        <v>207711.54</v>
      </c>
      <c r="AD29" s="121">
        <f>+'[21]COMPARATIVO '!AD29</f>
        <v>207494.25</v>
      </c>
      <c r="AE29" s="121">
        <f>+'[22]COMPARATIVO '!AE29</f>
        <v>207494.47</v>
      </c>
      <c r="AF29" s="121">
        <f>+'[23]COMPARATIVO '!AF29</f>
        <v>207494.47</v>
      </c>
      <c r="AG29" s="121">
        <f>+'[24]COMPARATIVO '!AG29</f>
        <v>207494.47</v>
      </c>
      <c r="AH29" s="121">
        <f>+'[25]COMPARATIVO '!AH29</f>
        <v>209994.89</v>
      </c>
      <c r="AI29" s="121">
        <f>+'[26]COMPARATIVO '!AI29</f>
        <v>212495.3</v>
      </c>
      <c r="AJ29" s="121">
        <f>+'[27]COMPARATIVO '!AJ29</f>
        <v>213880.13</v>
      </c>
      <c r="AK29" s="121">
        <f>+'[28]COMPARATIVO '!AK29</f>
        <v>222408.69</v>
      </c>
      <c r="AL29" s="121">
        <f>+'[29]COMPARATIVO '!AK29</f>
        <v>206368.08</v>
      </c>
      <c r="AM29" s="121">
        <f>+'[30]COMPARATIVO '!AM29</f>
        <v>222473.04</v>
      </c>
      <c r="AN29" s="121">
        <f>+'[31]COMPARATIVO '!AN29</f>
        <v>222473.04</v>
      </c>
      <c r="AO29" s="134">
        <v>221538.11</v>
      </c>
      <c r="AP29" s="116">
        <v>229807.81</v>
      </c>
      <c r="AQ29" s="116">
        <v>233091.75</v>
      </c>
      <c r="AR29" s="116">
        <v>233661.7</v>
      </c>
      <c r="AS29" s="116">
        <v>233661.7</v>
      </c>
      <c r="AT29" s="116">
        <v>233661.7</v>
      </c>
      <c r="AU29" s="116">
        <v>233661.7</v>
      </c>
      <c r="AV29" s="116">
        <v>232530.7</v>
      </c>
      <c r="AW29" s="116">
        <v>232530.7</v>
      </c>
      <c r="AX29" s="116">
        <v>232079.89</v>
      </c>
      <c r="AY29" s="116">
        <v>232079.89</v>
      </c>
      <c r="AZ29" s="116">
        <v>234217.04</v>
      </c>
      <c r="BA29" s="116">
        <v>233099</v>
      </c>
      <c r="BB29" s="116">
        <f>182014.7*1.3</f>
        <v>236619.11000000002</v>
      </c>
      <c r="BC29" s="116">
        <f>182340.74*1.3</f>
        <v>237042.962</v>
      </c>
      <c r="BD29" s="116">
        <f>182340.74*1.3</f>
        <v>237042.962</v>
      </c>
      <c r="BE29" s="116">
        <f>182340.74*1.3</f>
        <v>237042.962</v>
      </c>
      <c r="BF29" s="116">
        <f>(BF$16/1.3)*1.3</f>
        <v>237042.962</v>
      </c>
      <c r="BG29" s="116">
        <f t="shared" ref="BG29:BI29" si="4">(BG$16/1.3)*1.3</f>
        <v>237987.88</v>
      </c>
      <c r="BH29" s="116">
        <f t="shared" si="4"/>
        <v>238193.96900000001</v>
      </c>
      <c r="BI29" s="109">
        <f t="shared" si="4"/>
        <v>238193.96900000001</v>
      </c>
      <c r="BK29" s="23">
        <f t="shared" si="1"/>
        <v>0</v>
      </c>
      <c r="BL29" s="24">
        <f t="shared" ref="BL29:BL36" si="5">+BK29/AY29</f>
        <v>0</v>
      </c>
      <c r="BP29" s="26"/>
    </row>
    <row r="30" spans="2:68" x14ac:dyDescent="0.2">
      <c r="B30" s="108" t="s">
        <v>56</v>
      </c>
      <c r="C30" s="117" t="s">
        <v>14</v>
      </c>
      <c r="D30" s="116">
        <v>238579.5</v>
      </c>
      <c r="E30" s="116">
        <v>246945.15</v>
      </c>
      <c r="F30" s="116">
        <v>250481.7</v>
      </c>
      <c r="G30" s="116">
        <v>251095.49</v>
      </c>
      <c r="H30" s="116">
        <v>251095.49</v>
      </c>
      <c r="I30" s="116">
        <v>251095.49</v>
      </c>
      <c r="J30" s="116">
        <v>251095.49</v>
      </c>
      <c r="K30" s="116">
        <v>249877.49</v>
      </c>
      <c r="L30" s="116">
        <v>249877.49</v>
      </c>
      <c r="M30" s="116">
        <v>249392</v>
      </c>
      <c r="N30" s="116">
        <v>249392</v>
      </c>
      <c r="O30" s="116">
        <v>252233.73</v>
      </c>
      <c r="P30" s="121">
        <f>+'[7]COMPARATIVO '!P30</f>
        <v>203485.12</v>
      </c>
      <c r="Q30" s="121">
        <f>+'[8]COMPARATIVO '!Q30</f>
        <v>206856.5</v>
      </c>
      <c r="R30" s="121">
        <f>+'[9]COMPARATIVO '!R30</f>
        <v>210860.31</v>
      </c>
      <c r="S30" s="121">
        <f>+'[10]COMPARATIVO '!S30</f>
        <v>210860.31</v>
      </c>
      <c r="T30" s="121">
        <f>+'[11]COMPARATIVO '!T30</f>
        <v>210860.31</v>
      </c>
      <c r="U30" s="121">
        <f>+'[12]COMPARATIVO '!U30</f>
        <v>210860.31</v>
      </c>
      <c r="V30" s="121">
        <f>+'[13]COMPARATIVO '!V30</f>
        <v>210860.31</v>
      </c>
      <c r="W30" s="121">
        <f>+'[14]COMPARATIVO '!W30</f>
        <v>210860.31</v>
      </c>
      <c r="X30" s="121">
        <f>+'[15]COMPARATIVO '!X30</f>
        <v>218127.9</v>
      </c>
      <c r="Y30" s="121">
        <f>+'[16]COMPARATIVO '!Y30</f>
        <v>218127.9</v>
      </c>
      <c r="Z30" s="121">
        <f>+'[17]COMPARATIVO '!Z30</f>
        <v>220652.46</v>
      </c>
      <c r="AA30" s="121">
        <f>+'[18]COMPARATIVO '!AA30</f>
        <v>223177.02</v>
      </c>
      <c r="AB30" s="121">
        <f>+'[19]COMPARATIVO '!AB30</f>
        <v>223177.02</v>
      </c>
      <c r="AC30" s="121">
        <f>+'[20]COMPARATIVO '!AC30</f>
        <v>223689.35</v>
      </c>
      <c r="AD30" s="121">
        <f>+'[21]COMPARATIVO '!AD30</f>
        <v>223455.34</v>
      </c>
      <c r="AE30" s="121">
        <f>+'[22]COMPARATIVO '!AE30</f>
        <v>223455.58</v>
      </c>
      <c r="AF30" s="121">
        <f>+'[23]COMPARATIVO '!AF30</f>
        <v>223455.58</v>
      </c>
      <c r="AG30" s="121">
        <f>+'[24]COMPARATIVO '!AG30</f>
        <v>223455.58</v>
      </c>
      <c r="AH30" s="121">
        <f>+'[25]COMPARATIVO '!AH30</f>
        <v>226148.34</v>
      </c>
      <c r="AI30" s="121">
        <f>+'[26]COMPARATIVO '!AI30</f>
        <v>228841.09</v>
      </c>
      <c r="AJ30" s="121">
        <f>+'[27]COMPARATIVO '!AJ30</f>
        <v>230332.45</v>
      </c>
      <c r="AK30" s="121">
        <f>+'[28]COMPARATIVO '!AK30</f>
        <v>239517.05</v>
      </c>
      <c r="AL30" s="121">
        <f>+'[29]COMPARATIVO '!AK30</f>
        <v>222242.55</v>
      </c>
      <c r="AM30" s="121">
        <f>+'[30]COMPARATIVO '!AM30</f>
        <v>239586.35</v>
      </c>
      <c r="AN30" s="121">
        <f>+'[31]COMPARATIVO '!AN30</f>
        <v>239586.35</v>
      </c>
      <c r="AO30" s="134">
        <v>238579.5</v>
      </c>
      <c r="AP30" s="116">
        <v>246945.15</v>
      </c>
      <c r="AQ30" s="116">
        <v>250481.7</v>
      </c>
      <c r="AR30" s="116">
        <v>251095.49</v>
      </c>
      <c r="AS30" s="116">
        <v>251095.49</v>
      </c>
      <c r="AT30" s="116">
        <v>251095.49</v>
      </c>
      <c r="AU30" s="116">
        <v>251095.49</v>
      </c>
      <c r="AV30" s="116">
        <v>249877.49</v>
      </c>
      <c r="AW30" s="116">
        <v>249877.49</v>
      </c>
      <c r="AX30" s="116">
        <v>249392</v>
      </c>
      <c r="AY30" s="116">
        <v>249392</v>
      </c>
      <c r="AZ30" s="116">
        <v>252233.73</v>
      </c>
      <c r="BA30" s="116">
        <v>251030</v>
      </c>
      <c r="BB30" s="116">
        <f>182014.7*1.4</f>
        <v>254820.58</v>
      </c>
      <c r="BC30" s="116">
        <f>182340.74*1.4</f>
        <v>255277.03599999996</v>
      </c>
      <c r="BD30" s="116">
        <f>182340.74*1.4</f>
        <v>255277.03599999996</v>
      </c>
      <c r="BE30" s="116">
        <f>182340.74*1.4</f>
        <v>255277.03599999996</v>
      </c>
      <c r="BF30" s="116">
        <f>(BF$16/1.3)*1.4</f>
        <v>255277.03599999996</v>
      </c>
      <c r="BG30" s="116">
        <f t="shared" ref="BG30:BI30" si="6">(BG$16/1.3)*1.4</f>
        <v>256294.63999999998</v>
      </c>
      <c r="BH30" s="116">
        <f t="shared" si="6"/>
        <v>256516.58199999999</v>
      </c>
      <c r="BI30" s="109">
        <f t="shared" si="6"/>
        <v>256516.58199999999</v>
      </c>
      <c r="BK30" s="23">
        <f t="shared" si="1"/>
        <v>0</v>
      </c>
      <c r="BL30" s="24">
        <f t="shared" si="5"/>
        <v>0</v>
      </c>
      <c r="BP30" s="26"/>
    </row>
    <row r="31" spans="2:68" x14ac:dyDescent="0.2">
      <c r="B31" s="108" t="s">
        <v>57</v>
      </c>
      <c r="C31" s="117" t="s">
        <v>14</v>
      </c>
      <c r="D31" s="116">
        <v>221538.11</v>
      </c>
      <c r="E31" s="116">
        <v>229807.81</v>
      </c>
      <c r="F31" s="116">
        <v>233091.75</v>
      </c>
      <c r="G31" s="116">
        <v>233661.7</v>
      </c>
      <c r="H31" s="116">
        <v>233661.7</v>
      </c>
      <c r="I31" s="116">
        <v>233661.7</v>
      </c>
      <c r="J31" s="116">
        <v>233661.7</v>
      </c>
      <c r="K31" s="116">
        <v>232530.7</v>
      </c>
      <c r="L31" s="116">
        <v>232530.7</v>
      </c>
      <c r="M31" s="116">
        <v>232079.89</v>
      </c>
      <c r="N31" s="116">
        <v>232079.89</v>
      </c>
      <c r="O31" s="116">
        <v>234217.04</v>
      </c>
      <c r="P31" s="121">
        <f>+'[7]COMPARATIVO '!P31</f>
        <v>188540.9</v>
      </c>
      <c r="Q31" s="121">
        <f>+'[8]COMPARATIVO '!Q31</f>
        <v>191671.47</v>
      </c>
      <c r="R31" s="121">
        <f>+'[9]COMPARATIVO '!R31</f>
        <v>195389.28</v>
      </c>
      <c r="S31" s="121">
        <f>+'[10]COMPARATIVO '!S31</f>
        <v>195389.28</v>
      </c>
      <c r="T31" s="121">
        <f>+'[11]COMPARATIVO '!T31</f>
        <v>195389.28</v>
      </c>
      <c r="U31" s="121">
        <f>+'[12]COMPARATIVO '!U31</f>
        <v>195389.28</v>
      </c>
      <c r="V31" s="121">
        <f>+'[13]COMPARATIVO '!V31</f>
        <v>195389.28</v>
      </c>
      <c r="W31" s="121">
        <f>+'[14]COMPARATIVO '!W31</f>
        <v>195389.28</v>
      </c>
      <c r="X31" s="121">
        <f>+'[15]COMPARATIVO '!X31</f>
        <v>202547.33</v>
      </c>
      <c r="Y31" s="121">
        <f>+'[16]COMPARATIVO '!Y31</f>
        <v>202547.33</v>
      </c>
      <c r="Z31" s="121">
        <f>+'[17]COMPARATIVO '!Z31</f>
        <v>204891.57</v>
      </c>
      <c r="AA31" s="121">
        <f>+'[18]COMPARATIVO '!AA31</f>
        <v>207235.81</v>
      </c>
      <c r="AB31" s="121">
        <f>+'[19]COMPARATIVO '!AB31</f>
        <v>207235.81</v>
      </c>
      <c r="AC31" s="121">
        <f>+'[20]COMPARATIVO '!AC31</f>
        <v>207711.54</v>
      </c>
      <c r="AD31" s="121">
        <f>+'[21]COMPARATIVO '!AD31</f>
        <v>207494.25</v>
      </c>
      <c r="AE31" s="121">
        <f>+'[22]COMPARATIVO '!AE31</f>
        <v>207494.47</v>
      </c>
      <c r="AF31" s="121">
        <f>+'[23]COMPARATIVO '!AF31</f>
        <v>207494.47</v>
      </c>
      <c r="AG31" s="121">
        <f>+'[24]COMPARATIVO '!AG31</f>
        <v>207494.47</v>
      </c>
      <c r="AH31" s="121">
        <f>+'[25]COMPARATIVO '!AH31</f>
        <v>209994.89</v>
      </c>
      <c r="AI31" s="121">
        <f>+'[26]COMPARATIVO '!AI31</f>
        <v>212495.3</v>
      </c>
      <c r="AJ31" s="121">
        <f>+'[27]COMPARATIVO '!AJ31</f>
        <v>213880.13</v>
      </c>
      <c r="AK31" s="121">
        <f>+'[28]COMPARATIVO '!AK31</f>
        <v>222408.69</v>
      </c>
      <c r="AL31" s="121">
        <f>+'[29]COMPARATIVO '!AK31</f>
        <v>206368.08</v>
      </c>
      <c r="AM31" s="121">
        <f>+'[30]COMPARATIVO '!AM31</f>
        <v>222473.04</v>
      </c>
      <c r="AN31" s="121">
        <f>+'[31]COMPARATIVO '!AN31</f>
        <v>222473.04</v>
      </c>
      <c r="AO31" s="134">
        <v>221538.11</v>
      </c>
      <c r="AP31" s="116">
        <v>229807.81</v>
      </c>
      <c r="AQ31" s="116">
        <v>233091.75</v>
      </c>
      <c r="AR31" s="116">
        <v>233661.7</v>
      </c>
      <c r="AS31" s="116">
        <v>233661.7</v>
      </c>
      <c r="AT31" s="116">
        <v>233661.7</v>
      </c>
      <c r="AU31" s="116">
        <v>233661.7</v>
      </c>
      <c r="AV31" s="116">
        <v>232530.7</v>
      </c>
      <c r="AW31" s="116">
        <v>232530.7</v>
      </c>
      <c r="AX31" s="116">
        <v>232079.89</v>
      </c>
      <c r="AY31" s="116">
        <v>232079.89</v>
      </c>
      <c r="AZ31" s="116">
        <v>234217.04</v>
      </c>
      <c r="BA31" s="116">
        <v>233099</v>
      </c>
      <c r="BB31" s="116">
        <f t="shared" ref="BB31:BB34" si="7">182014.7*1.3</f>
        <v>236619.11000000002</v>
      </c>
      <c r="BC31" s="116">
        <f>182340.74*1.3</f>
        <v>237042.962</v>
      </c>
      <c r="BD31" s="116">
        <f>182340.74*1.3</f>
        <v>237042.962</v>
      </c>
      <c r="BE31" s="116">
        <f>182340.74*1.3</f>
        <v>237042.962</v>
      </c>
      <c r="BF31" s="116">
        <f t="shared" ref="BF30:BI36" si="8">(BF$16/1.3)*1.3</f>
        <v>237042.962</v>
      </c>
      <c r="BG31" s="116">
        <f t="shared" si="8"/>
        <v>237987.88</v>
      </c>
      <c r="BH31" s="116">
        <f t="shared" si="8"/>
        <v>238193.96900000001</v>
      </c>
      <c r="BI31" s="109">
        <f t="shared" si="8"/>
        <v>238193.96900000001</v>
      </c>
      <c r="BK31" s="23">
        <f t="shared" si="1"/>
        <v>0</v>
      </c>
      <c r="BL31" s="24">
        <f t="shared" si="5"/>
        <v>0</v>
      </c>
      <c r="BP31" s="26"/>
    </row>
    <row r="32" spans="2:68" x14ac:dyDescent="0.2">
      <c r="B32" s="108" t="s">
        <v>58</v>
      </c>
      <c r="C32" s="117" t="s">
        <v>14</v>
      </c>
      <c r="D32" s="116">
        <v>221538.11</v>
      </c>
      <c r="E32" s="116">
        <v>229807.81</v>
      </c>
      <c r="F32" s="116">
        <v>233091.75</v>
      </c>
      <c r="G32" s="116">
        <v>233661.7</v>
      </c>
      <c r="H32" s="116">
        <v>233661.7</v>
      </c>
      <c r="I32" s="116">
        <v>233661.7</v>
      </c>
      <c r="J32" s="116">
        <v>233661.7</v>
      </c>
      <c r="K32" s="116">
        <v>232530.7</v>
      </c>
      <c r="L32" s="116">
        <v>232530.7</v>
      </c>
      <c r="M32" s="116">
        <v>232079.89</v>
      </c>
      <c r="N32" s="116">
        <v>232079.89</v>
      </c>
      <c r="O32" s="116">
        <v>234217.04</v>
      </c>
      <c r="P32" s="121">
        <f>+'[7]COMPARATIVO '!P32</f>
        <v>194535.61</v>
      </c>
      <c r="Q32" s="121">
        <f>+'[8]COMPARATIVO '!Q32</f>
        <v>197666.18</v>
      </c>
      <c r="R32" s="121">
        <f>+'[9]COMPARATIVO '!R32</f>
        <v>201384</v>
      </c>
      <c r="S32" s="121">
        <f>+'[10]COMPARATIVO '!S32</f>
        <v>201384</v>
      </c>
      <c r="T32" s="121">
        <f>+'[11]COMPARATIVO '!T32</f>
        <v>201384</v>
      </c>
      <c r="U32" s="121">
        <f>+'[12]COMPARATIVO '!U32</f>
        <v>201384</v>
      </c>
      <c r="V32" s="121">
        <f>+'[13]COMPARATIVO '!V32</f>
        <v>201384</v>
      </c>
      <c r="W32" s="121">
        <f>+'[14]COMPARATIVO '!W32</f>
        <v>201384</v>
      </c>
      <c r="X32" s="121">
        <f>+'[15]COMPARATIVO '!X32</f>
        <v>202547.33</v>
      </c>
      <c r="Y32" s="121">
        <f>+'[16]COMPARATIVO '!Y32</f>
        <v>202547.33</v>
      </c>
      <c r="Z32" s="121">
        <f>+'[17]COMPARATIVO '!Z32</f>
        <v>204891.57</v>
      </c>
      <c r="AA32" s="121">
        <f>+'[18]COMPARATIVO '!AA32</f>
        <v>207235.81</v>
      </c>
      <c r="AB32" s="121">
        <f>+'[19]COMPARATIVO '!AB32</f>
        <v>207235.81</v>
      </c>
      <c r="AC32" s="121">
        <f>+'[20]COMPARATIVO '!AC32</f>
        <v>207711.54</v>
      </c>
      <c r="AD32" s="121">
        <f>+'[21]COMPARATIVO '!AD32</f>
        <v>207494.25</v>
      </c>
      <c r="AE32" s="121">
        <f>+'[22]COMPARATIVO '!AE32</f>
        <v>207494.47</v>
      </c>
      <c r="AF32" s="121">
        <f>+'[23]COMPARATIVO '!AF32</f>
        <v>207494.47</v>
      </c>
      <c r="AG32" s="121">
        <f>+'[24]COMPARATIVO '!AG32</f>
        <v>207494.47</v>
      </c>
      <c r="AH32" s="121">
        <f>+'[25]COMPARATIVO '!AH32</f>
        <v>209994.89</v>
      </c>
      <c r="AI32" s="121">
        <f>+'[26]COMPARATIVO '!AI32</f>
        <v>212495.3</v>
      </c>
      <c r="AJ32" s="121">
        <f>+'[27]COMPARATIVO '!AJ32</f>
        <v>213880.13</v>
      </c>
      <c r="AK32" s="121">
        <f>+'[28]COMPARATIVO '!AK32</f>
        <v>222408.69</v>
      </c>
      <c r="AL32" s="121">
        <f>+'[29]COMPARATIVO '!AK32</f>
        <v>206368.08</v>
      </c>
      <c r="AM32" s="121">
        <f>+'[30]COMPARATIVO '!AM32</f>
        <v>222473.04</v>
      </c>
      <c r="AN32" s="121">
        <f>+'[31]COMPARATIVO '!AN32</f>
        <v>222473.04</v>
      </c>
      <c r="AO32" s="134">
        <v>221538.11</v>
      </c>
      <c r="AP32" s="116">
        <v>229807.81</v>
      </c>
      <c r="AQ32" s="116">
        <v>233091.75</v>
      </c>
      <c r="AR32" s="116">
        <v>233661.7</v>
      </c>
      <c r="AS32" s="116">
        <v>233661.7</v>
      </c>
      <c r="AT32" s="116">
        <v>233661.7</v>
      </c>
      <c r="AU32" s="116">
        <v>233661.7</v>
      </c>
      <c r="AV32" s="116">
        <v>232530.7</v>
      </c>
      <c r="AW32" s="116">
        <v>232530.7</v>
      </c>
      <c r="AX32" s="116">
        <v>232079.89</v>
      </c>
      <c r="AY32" s="116">
        <v>232079.89</v>
      </c>
      <c r="AZ32" s="116">
        <v>234217.04</v>
      </c>
      <c r="BA32" s="116">
        <v>233099</v>
      </c>
      <c r="BB32" s="116">
        <f t="shared" si="7"/>
        <v>236619.11000000002</v>
      </c>
      <c r="BC32" s="116">
        <f t="shared" ref="BC32:BI34" si="9">182340.74*1.3</f>
        <v>237042.962</v>
      </c>
      <c r="BD32" s="116">
        <f t="shared" si="9"/>
        <v>237042.962</v>
      </c>
      <c r="BE32" s="116">
        <f t="shared" si="9"/>
        <v>237042.962</v>
      </c>
      <c r="BF32" s="116">
        <f t="shared" si="8"/>
        <v>237042.962</v>
      </c>
      <c r="BG32" s="116">
        <f t="shared" si="8"/>
        <v>237987.88</v>
      </c>
      <c r="BH32" s="116">
        <f t="shared" si="8"/>
        <v>238193.96900000001</v>
      </c>
      <c r="BI32" s="109">
        <f t="shared" si="8"/>
        <v>238193.96900000001</v>
      </c>
      <c r="BK32" s="23">
        <f t="shared" si="1"/>
        <v>0</v>
      </c>
      <c r="BL32" s="24">
        <f t="shared" si="5"/>
        <v>0</v>
      </c>
      <c r="BP32" s="26"/>
    </row>
    <row r="33" spans="2:68" x14ac:dyDescent="0.2">
      <c r="B33" s="108" t="s">
        <v>59</v>
      </c>
      <c r="C33" s="117" t="s">
        <v>14</v>
      </c>
      <c r="D33" s="116">
        <v>221538.11</v>
      </c>
      <c r="E33" s="116">
        <v>229807.81</v>
      </c>
      <c r="F33" s="116">
        <v>233091.75</v>
      </c>
      <c r="G33" s="116">
        <v>233661.7</v>
      </c>
      <c r="H33" s="116">
        <v>233661.7</v>
      </c>
      <c r="I33" s="116">
        <v>233661.7</v>
      </c>
      <c r="J33" s="116">
        <v>233661.7</v>
      </c>
      <c r="K33" s="116">
        <v>232530.7</v>
      </c>
      <c r="L33" s="116">
        <v>232530.7</v>
      </c>
      <c r="M33" s="116">
        <v>232079.89</v>
      </c>
      <c r="N33" s="116">
        <v>232079.89</v>
      </c>
      <c r="O33" s="116">
        <v>234217.04</v>
      </c>
      <c r="P33" s="121">
        <f>+'[7]COMPARATIVO '!P33</f>
        <v>194535.61</v>
      </c>
      <c r="Q33" s="121">
        <f>+'[8]COMPARATIVO '!Q33</f>
        <v>197666.18</v>
      </c>
      <c r="R33" s="121">
        <f>+'[9]COMPARATIVO '!R33</f>
        <v>201384</v>
      </c>
      <c r="S33" s="121">
        <f>+'[10]COMPARATIVO '!S33</f>
        <v>201384</v>
      </c>
      <c r="T33" s="121">
        <f>+'[11]COMPARATIVO '!T33</f>
        <v>201384</v>
      </c>
      <c r="U33" s="121">
        <f>+'[12]COMPARATIVO '!U33</f>
        <v>201384</v>
      </c>
      <c r="V33" s="121">
        <f>+'[13]COMPARATIVO '!V33</f>
        <v>201384</v>
      </c>
      <c r="W33" s="121">
        <f>+'[14]COMPARATIVO '!W33</f>
        <v>201384</v>
      </c>
      <c r="X33" s="121">
        <f>+'[15]COMPARATIVO '!X33</f>
        <v>202547.33</v>
      </c>
      <c r="Y33" s="121">
        <f>+'[16]COMPARATIVO '!Y33</f>
        <v>202547.33</v>
      </c>
      <c r="Z33" s="121">
        <f>+'[17]COMPARATIVO '!Z33</f>
        <v>204891.57</v>
      </c>
      <c r="AA33" s="121">
        <f>+'[18]COMPARATIVO '!AA33</f>
        <v>207235.81</v>
      </c>
      <c r="AB33" s="121">
        <f>+'[19]COMPARATIVO '!AB33</f>
        <v>207235.81</v>
      </c>
      <c r="AC33" s="121">
        <f>+'[20]COMPARATIVO '!AC33</f>
        <v>207711.54</v>
      </c>
      <c r="AD33" s="121">
        <f>+'[21]COMPARATIVO '!AD33</f>
        <v>207494.25</v>
      </c>
      <c r="AE33" s="121">
        <f>+'[22]COMPARATIVO '!AE33</f>
        <v>207494.47</v>
      </c>
      <c r="AF33" s="121">
        <f>+'[23]COMPARATIVO '!AF33</f>
        <v>207494.47</v>
      </c>
      <c r="AG33" s="121">
        <f>+'[24]COMPARATIVO '!AG33</f>
        <v>207494.47</v>
      </c>
      <c r="AH33" s="121">
        <f>+'[25]COMPARATIVO '!AH33</f>
        <v>209994.89</v>
      </c>
      <c r="AI33" s="121">
        <f>+'[26]COMPARATIVO '!AI33</f>
        <v>212495.3</v>
      </c>
      <c r="AJ33" s="121">
        <f>+'[27]COMPARATIVO '!AJ33</f>
        <v>213880.13</v>
      </c>
      <c r="AK33" s="121">
        <f>+'[28]COMPARATIVO '!AK33</f>
        <v>222408.69</v>
      </c>
      <c r="AL33" s="121">
        <f>+'[29]COMPARATIVO '!AK33</f>
        <v>206368.08</v>
      </c>
      <c r="AM33" s="121">
        <f>+'[30]COMPARATIVO '!AM33</f>
        <v>222473.04</v>
      </c>
      <c r="AN33" s="121">
        <f>+'[31]COMPARATIVO '!AN33</f>
        <v>222473.04</v>
      </c>
      <c r="AO33" s="134">
        <v>221538.11</v>
      </c>
      <c r="AP33" s="116">
        <v>229807.81</v>
      </c>
      <c r="AQ33" s="116">
        <v>233091.75</v>
      </c>
      <c r="AR33" s="116">
        <v>233661.7</v>
      </c>
      <c r="AS33" s="116">
        <v>233661.7</v>
      </c>
      <c r="AT33" s="116">
        <v>233661.7</v>
      </c>
      <c r="AU33" s="116">
        <v>233661.7</v>
      </c>
      <c r="AV33" s="116">
        <v>232530.7</v>
      </c>
      <c r="AW33" s="116">
        <v>232530.7</v>
      </c>
      <c r="AX33" s="116">
        <v>232079.89</v>
      </c>
      <c r="AY33" s="116">
        <v>232079.89</v>
      </c>
      <c r="AZ33" s="116">
        <v>234217.04</v>
      </c>
      <c r="BA33" s="116">
        <v>233099</v>
      </c>
      <c r="BB33" s="116">
        <f t="shared" si="7"/>
        <v>236619.11000000002</v>
      </c>
      <c r="BC33" s="116">
        <f t="shared" si="9"/>
        <v>237042.962</v>
      </c>
      <c r="BD33" s="116">
        <f t="shared" si="9"/>
        <v>237042.962</v>
      </c>
      <c r="BE33" s="116">
        <f t="shared" si="9"/>
        <v>237042.962</v>
      </c>
      <c r="BF33" s="116">
        <f t="shared" si="8"/>
        <v>237042.962</v>
      </c>
      <c r="BG33" s="116">
        <f t="shared" si="8"/>
        <v>237987.88</v>
      </c>
      <c r="BH33" s="116">
        <f t="shared" si="8"/>
        <v>238193.96900000001</v>
      </c>
      <c r="BI33" s="109">
        <f t="shared" si="8"/>
        <v>238193.96900000001</v>
      </c>
      <c r="BK33" s="23">
        <f t="shared" si="1"/>
        <v>0</v>
      </c>
      <c r="BL33" s="24">
        <f t="shared" si="5"/>
        <v>0</v>
      </c>
      <c r="BP33" s="26"/>
    </row>
    <row r="34" spans="2:68" x14ac:dyDescent="0.2">
      <c r="B34" s="108" t="s">
        <v>60</v>
      </c>
      <c r="C34" s="117" t="s">
        <v>14</v>
      </c>
      <c r="D34" s="116">
        <v>221538.11</v>
      </c>
      <c r="E34" s="116">
        <v>229807.81</v>
      </c>
      <c r="F34" s="116">
        <v>233091.75</v>
      </c>
      <c r="G34" s="116">
        <v>233661.7</v>
      </c>
      <c r="H34" s="116">
        <v>233661.7</v>
      </c>
      <c r="I34" s="116">
        <v>233661.7</v>
      </c>
      <c r="J34" s="116">
        <v>233661.7</v>
      </c>
      <c r="K34" s="116">
        <v>232530.7</v>
      </c>
      <c r="L34" s="116">
        <v>232530.7</v>
      </c>
      <c r="M34" s="116">
        <v>232079.89</v>
      </c>
      <c r="N34" s="116">
        <v>232079.89</v>
      </c>
      <c r="O34" s="116">
        <v>234217.04</v>
      </c>
      <c r="P34" s="121">
        <f>+'[7]COMPARATIVO '!P34</f>
        <v>194535.61</v>
      </c>
      <c r="Q34" s="121">
        <f>+'[8]COMPARATIVO '!Q34</f>
        <v>197666.18</v>
      </c>
      <c r="R34" s="121">
        <f>+'[9]COMPARATIVO '!R34</f>
        <v>201384</v>
      </c>
      <c r="S34" s="121">
        <f>+'[10]COMPARATIVO '!S34</f>
        <v>201384</v>
      </c>
      <c r="T34" s="121">
        <f>+'[11]COMPARATIVO '!T34</f>
        <v>201384</v>
      </c>
      <c r="U34" s="121">
        <f>+'[12]COMPARATIVO '!U34</f>
        <v>201384</v>
      </c>
      <c r="V34" s="121">
        <f>+'[13]COMPARATIVO '!V34</f>
        <v>201384</v>
      </c>
      <c r="W34" s="121">
        <f>+'[14]COMPARATIVO '!W34</f>
        <v>201384</v>
      </c>
      <c r="X34" s="121">
        <f>+'[15]COMPARATIVO '!X34</f>
        <v>202547.33</v>
      </c>
      <c r="Y34" s="121">
        <f>+'[16]COMPARATIVO '!Y34</f>
        <v>202547.33</v>
      </c>
      <c r="Z34" s="121">
        <f>+'[17]COMPARATIVO '!Z34</f>
        <v>204891.57</v>
      </c>
      <c r="AA34" s="121">
        <f>+'[18]COMPARATIVO '!AA34</f>
        <v>207235.81</v>
      </c>
      <c r="AB34" s="121">
        <f>+'[19]COMPARATIVO '!AB34</f>
        <v>207235.81</v>
      </c>
      <c r="AC34" s="121">
        <f>+'[20]COMPARATIVO '!AC34</f>
        <v>207711.54</v>
      </c>
      <c r="AD34" s="121">
        <f>+'[21]COMPARATIVO '!AD34</f>
        <v>207494.25</v>
      </c>
      <c r="AE34" s="121">
        <f>+'[22]COMPARATIVO '!AE34</f>
        <v>207494.47</v>
      </c>
      <c r="AF34" s="121">
        <f>+'[23]COMPARATIVO '!AF34</f>
        <v>207494.47</v>
      </c>
      <c r="AG34" s="121">
        <f>+'[24]COMPARATIVO '!AG34</f>
        <v>207494.47</v>
      </c>
      <c r="AH34" s="121">
        <f>+'[25]COMPARATIVO '!AH34</f>
        <v>209994.89</v>
      </c>
      <c r="AI34" s="121">
        <f>+'[26]COMPARATIVO '!AI34</f>
        <v>212495.3</v>
      </c>
      <c r="AJ34" s="121">
        <f>+'[27]COMPARATIVO '!AJ34</f>
        <v>213880.13</v>
      </c>
      <c r="AK34" s="121">
        <f>+'[28]COMPARATIVO '!AK34</f>
        <v>222408.69</v>
      </c>
      <c r="AL34" s="121">
        <f>+'[29]COMPARATIVO '!AK34</f>
        <v>206368.08</v>
      </c>
      <c r="AM34" s="121">
        <f>+'[30]COMPARATIVO '!AM34</f>
        <v>222473.04</v>
      </c>
      <c r="AN34" s="121">
        <f>+'[31]COMPARATIVO '!AN34</f>
        <v>222473.04</v>
      </c>
      <c r="AO34" s="134">
        <v>221538.11</v>
      </c>
      <c r="AP34" s="116">
        <v>229807.81</v>
      </c>
      <c r="AQ34" s="116">
        <v>233091.75</v>
      </c>
      <c r="AR34" s="116">
        <v>233661.7</v>
      </c>
      <c r="AS34" s="116">
        <v>233661.7</v>
      </c>
      <c r="AT34" s="116">
        <v>233661.7</v>
      </c>
      <c r="AU34" s="116">
        <v>233661.7</v>
      </c>
      <c r="AV34" s="116">
        <v>232530.7</v>
      </c>
      <c r="AW34" s="116">
        <v>232530.7</v>
      </c>
      <c r="AX34" s="116">
        <v>232079.89</v>
      </c>
      <c r="AY34" s="116">
        <v>232079.89</v>
      </c>
      <c r="AZ34" s="116">
        <v>234217.04</v>
      </c>
      <c r="BA34" s="116">
        <v>233099</v>
      </c>
      <c r="BB34" s="116">
        <f t="shared" si="7"/>
        <v>236619.11000000002</v>
      </c>
      <c r="BC34" s="116">
        <f t="shared" si="9"/>
        <v>237042.962</v>
      </c>
      <c r="BD34" s="116">
        <f t="shared" si="9"/>
        <v>237042.962</v>
      </c>
      <c r="BE34" s="116">
        <f t="shared" si="9"/>
        <v>237042.962</v>
      </c>
      <c r="BF34" s="116">
        <f t="shared" si="8"/>
        <v>237042.962</v>
      </c>
      <c r="BG34" s="116">
        <f t="shared" si="8"/>
        <v>237987.88</v>
      </c>
      <c r="BH34" s="116">
        <f t="shared" si="8"/>
        <v>238193.96900000001</v>
      </c>
      <c r="BI34" s="109">
        <f t="shared" si="8"/>
        <v>238193.96900000001</v>
      </c>
      <c r="BK34" s="23">
        <f t="shared" si="1"/>
        <v>0</v>
      </c>
      <c r="BL34" s="24">
        <f t="shared" si="5"/>
        <v>0</v>
      </c>
      <c r="BP34" s="26"/>
    </row>
    <row r="35" spans="2:68" x14ac:dyDescent="0.2">
      <c r="B35" s="108" t="s">
        <v>61</v>
      </c>
      <c r="C35" s="117" t="s">
        <v>14</v>
      </c>
      <c r="D35" s="116">
        <v>255620.9</v>
      </c>
      <c r="E35" s="116">
        <v>264082.49</v>
      </c>
      <c r="F35" s="116">
        <v>267871.65000000002</v>
      </c>
      <c r="G35" s="116">
        <v>268529.28000000003</v>
      </c>
      <c r="H35" s="116">
        <v>268529.28000000003</v>
      </c>
      <c r="I35" s="116">
        <v>268529.28000000003</v>
      </c>
      <c r="J35" s="116">
        <v>268529.28000000003</v>
      </c>
      <c r="K35" s="116">
        <v>267224.28999999998</v>
      </c>
      <c r="L35" s="116">
        <v>267224.28999999998</v>
      </c>
      <c r="M35" s="116">
        <v>266704.12</v>
      </c>
      <c r="N35" s="116">
        <v>266704.12</v>
      </c>
      <c r="O35" s="116">
        <v>270250.43</v>
      </c>
      <c r="P35" s="121">
        <f>+'[7]COMPARATIVO '!P35</f>
        <v>211183.34</v>
      </c>
      <c r="Q35" s="121">
        <f>+'[8]COMPARATIVO '!Q35</f>
        <v>214795.54</v>
      </c>
      <c r="R35" s="121">
        <f>+'[9]COMPARATIVO '!R35</f>
        <v>219085.33</v>
      </c>
      <c r="S35" s="121">
        <f>+'[10]COMPARATIVO '!S35</f>
        <v>219085.33</v>
      </c>
      <c r="T35" s="121">
        <f>+'[11]COMPARATIVO '!T35</f>
        <v>219085.33</v>
      </c>
      <c r="U35" s="121">
        <f>+'[12]COMPARATIVO '!U35</f>
        <v>219085.33</v>
      </c>
      <c r="V35" s="121">
        <f>+'[13]COMPARATIVO '!V35</f>
        <v>219085.33</v>
      </c>
      <c r="W35" s="121">
        <f>+'[14]COMPARATIVO '!W35</f>
        <v>219085.33</v>
      </c>
      <c r="X35" s="121">
        <f>+'[15]COMPARATIVO '!X35</f>
        <v>233708.46</v>
      </c>
      <c r="Y35" s="121">
        <f>+'[16]COMPARATIVO '!Y35</f>
        <v>233708.46</v>
      </c>
      <c r="Z35" s="121">
        <f>+'[17]COMPARATIVO '!Z35</f>
        <v>236413.35</v>
      </c>
      <c r="AA35" s="121">
        <f>+'[18]COMPARATIVO '!AA35</f>
        <v>239118.24</v>
      </c>
      <c r="AB35" s="121">
        <f>+'[19]COMPARATIVO '!AB35</f>
        <v>239118.24</v>
      </c>
      <c r="AC35" s="121">
        <f>+'[20]COMPARATIVO '!AC35</f>
        <v>239667.17</v>
      </c>
      <c r="AD35" s="121">
        <f>+'[21]COMPARATIVO '!AD35</f>
        <v>239416.44</v>
      </c>
      <c r="AE35" s="121">
        <f>+'[22]COMPARATIVO '!AE35</f>
        <v>239416.7</v>
      </c>
      <c r="AF35" s="121">
        <f>+'[23]COMPARATIVO '!AF35</f>
        <v>239416.7</v>
      </c>
      <c r="AG35" s="121">
        <f>+'[24]COMPARATIVO '!AG35</f>
        <v>239416.7</v>
      </c>
      <c r="AH35" s="121">
        <f>+'[25]COMPARATIVO '!AH35</f>
        <v>242301.8</v>
      </c>
      <c r="AI35" s="121">
        <f>+'[26]COMPARATIVO '!AI35</f>
        <v>245186.88</v>
      </c>
      <c r="AJ35" s="121">
        <f>+'[27]COMPARATIVO '!AJ35</f>
        <v>246784.77</v>
      </c>
      <c r="AK35" s="121">
        <f>+'[28]COMPARATIVO '!AK35</f>
        <v>256625.42</v>
      </c>
      <c r="AL35" s="121">
        <f>+'[29]COMPARATIVO '!AK35</f>
        <v>238117.02</v>
      </c>
      <c r="AM35" s="121">
        <f>+'[30]COMPARATIVO '!AM35</f>
        <v>256699.67</v>
      </c>
      <c r="AN35" s="121">
        <f>+'[31]COMPARATIVO '!AN35</f>
        <v>256699.67</v>
      </c>
      <c r="AO35" s="134">
        <v>255620.9</v>
      </c>
      <c r="AP35" s="116">
        <v>264082.49</v>
      </c>
      <c r="AQ35" s="116">
        <v>267871.65000000002</v>
      </c>
      <c r="AR35" s="116">
        <v>268529.28000000003</v>
      </c>
      <c r="AS35" s="116">
        <v>268529.28000000003</v>
      </c>
      <c r="AT35" s="116">
        <v>268529.28000000003</v>
      </c>
      <c r="AU35" s="116">
        <v>268529.28000000003</v>
      </c>
      <c r="AV35" s="116">
        <v>267224.28999999998</v>
      </c>
      <c r="AW35" s="116">
        <v>267224.28999999998</v>
      </c>
      <c r="AX35" s="116">
        <v>266704.12</v>
      </c>
      <c r="AY35" s="116">
        <v>266704.12</v>
      </c>
      <c r="AZ35" s="116">
        <v>270250.43</v>
      </c>
      <c r="BA35" s="116">
        <v>268961</v>
      </c>
      <c r="BB35" s="116">
        <f>182014.7*1.5</f>
        <v>273022.05000000005</v>
      </c>
      <c r="BC35" s="116">
        <f t="shared" ref="BC35:BI36" si="10">182340.74*1.5</f>
        <v>273511.11</v>
      </c>
      <c r="BD35" s="116">
        <f t="shared" si="10"/>
        <v>273511.11</v>
      </c>
      <c r="BE35" s="116">
        <f t="shared" si="10"/>
        <v>273511.11</v>
      </c>
      <c r="BF35" s="116">
        <f>(BF$16/1.3)*1.5</f>
        <v>273511.11</v>
      </c>
      <c r="BG35" s="116">
        <f t="shared" ref="BG35:BI36" si="11">(BG$16/1.3)*1.5</f>
        <v>274601.40000000002</v>
      </c>
      <c r="BH35" s="116">
        <f t="shared" si="11"/>
        <v>274839.19500000001</v>
      </c>
      <c r="BI35" s="109">
        <f t="shared" si="11"/>
        <v>274839.19500000001</v>
      </c>
      <c r="BK35" s="23">
        <f t="shared" si="1"/>
        <v>0</v>
      </c>
      <c r="BL35" s="24">
        <f t="shared" si="5"/>
        <v>0</v>
      </c>
      <c r="BP35" s="26"/>
    </row>
    <row r="36" spans="2:68" ht="10.8" thickBot="1" x14ac:dyDescent="0.25">
      <c r="B36" s="110" t="s">
        <v>62</v>
      </c>
      <c r="C36" s="111" t="s">
        <v>14</v>
      </c>
      <c r="D36" s="112">
        <v>255620.9</v>
      </c>
      <c r="E36" s="112">
        <v>257060.07</v>
      </c>
      <c r="F36" s="112">
        <v>260849.23</v>
      </c>
      <c r="G36" s="112">
        <v>261506.86</v>
      </c>
      <c r="H36" s="112">
        <v>261506.86</v>
      </c>
      <c r="I36" s="112">
        <v>261506.86</v>
      </c>
      <c r="J36" s="112">
        <v>261506.86</v>
      </c>
      <c r="K36" s="112">
        <v>260201.87</v>
      </c>
      <c r="L36" s="112">
        <v>260201.87</v>
      </c>
      <c r="M36" s="112">
        <v>259681.7</v>
      </c>
      <c r="N36" s="112">
        <v>266704.12</v>
      </c>
      <c r="O36" s="112">
        <v>270250.43</v>
      </c>
      <c r="P36" s="125">
        <f>+'[7]COMPARATIVO '!P36</f>
        <v>194279.34</v>
      </c>
      <c r="Q36" s="125">
        <f>+'[8]COMPARATIVO '!Q36</f>
        <v>197891.54</v>
      </c>
      <c r="R36" s="125">
        <f>+'[9]COMPARATIVO '!R36</f>
        <v>202181.33</v>
      </c>
      <c r="S36" s="125">
        <f>+'[10]COMPARATIVO '!S36</f>
        <v>202181.33</v>
      </c>
      <c r="T36" s="125">
        <f>+'[11]COMPARATIVO '!T36</f>
        <v>202181.33</v>
      </c>
      <c r="U36" s="125">
        <f>+'[12]COMPARATIVO '!U36</f>
        <v>202181.33</v>
      </c>
      <c r="V36" s="125">
        <f>+'[13]COMPARATIVO '!V36</f>
        <v>202181.33</v>
      </c>
      <c r="W36" s="125">
        <f>+'[14]COMPARATIVO '!W36</f>
        <v>202181.33</v>
      </c>
      <c r="X36" s="125">
        <f>+'[15]COMPARATIVO '!X36</f>
        <v>233708.46</v>
      </c>
      <c r="Y36" s="125">
        <f>+'[16]COMPARATIVO '!Y36</f>
        <v>233708.46</v>
      </c>
      <c r="Z36" s="125">
        <f>+'[17]COMPARATIVO '!Z36</f>
        <v>236413.35</v>
      </c>
      <c r="AA36" s="125">
        <f>+'[18]COMPARATIVO '!AA36</f>
        <v>239118.24</v>
      </c>
      <c r="AB36" s="125">
        <f>+'[19]COMPARATIVO '!AB36</f>
        <v>239118.24</v>
      </c>
      <c r="AC36" s="125">
        <f>+'[20]COMPARATIVO '!AC36</f>
        <v>239667.17</v>
      </c>
      <c r="AD36" s="125">
        <f>+'[21]COMPARATIVO '!AD36</f>
        <v>239416.44</v>
      </c>
      <c r="AE36" s="125">
        <f>+'[22]COMPARATIVO '!AE36</f>
        <v>239416.7</v>
      </c>
      <c r="AF36" s="125">
        <f>+'[23]COMPARATIVO '!AF36</f>
        <v>239416.7</v>
      </c>
      <c r="AG36" s="125">
        <f>+'[24]COMPARATIVO '!AG36</f>
        <v>239416.7</v>
      </c>
      <c r="AH36" s="125">
        <f>+'[25]COMPARATIVO '!AH36</f>
        <v>242301.8</v>
      </c>
      <c r="AI36" s="125">
        <f>+'[26]COMPARATIVO '!AI36</f>
        <v>245186.88</v>
      </c>
      <c r="AJ36" s="125">
        <f>+'[27]COMPARATIVO '!AJ36</f>
        <v>246784.77</v>
      </c>
      <c r="AK36" s="125">
        <f>+'[28]COMPARATIVO '!AK36</f>
        <v>246688.02</v>
      </c>
      <c r="AL36" s="125">
        <f>+'[29]COMPARATIVO '!AK36</f>
        <v>246688.02</v>
      </c>
      <c r="AM36" s="125">
        <f>+'[30]COMPARATIVO '!AM36</f>
        <v>246762.27</v>
      </c>
      <c r="AN36" s="125">
        <f>+'[31]COMPARATIVO '!AN36</f>
        <v>246762.27</v>
      </c>
      <c r="AO36" s="135">
        <v>255620.9</v>
      </c>
      <c r="AP36" s="112">
        <v>257060.07</v>
      </c>
      <c r="AQ36" s="112">
        <v>260849.23</v>
      </c>
      <c r="AR36" s="112">
        <v>261506.86</v>
      </c>
      <c r="AS36" s="112">
        <v>261506.86</v>
      </c>
      <c r="AT36" s="112">
        <v>261506.86</v>
      </c>
      <c r="AU36" s="112">
        <v>261506.86</v>
      </c>
      <c r="AV36" s="112">
        <v>260201.87</v>
      </c>
      <c r="AW36" s="112">
        <v>260201.87</v>
      </c>
      <c r="AX36" s="112">
        <v>259681.7</v>
      </c>
      <c r="AY36" s="112">
        <v>266704.12</v>
      </c>
      <c r="AZ36" s="112">
        <v>270250.43</v>
      </c>
      <c r="BA36" s="112">
        <v>268961</v>
      </c>
      <c r="BB36" s="112">
        <f>182014.7*1.5</f>
        <v>273022.05000000005</v>
      </c>
      <c r="BC36" s="112">
        <f t="shared" si="10"/>
        <v>273511.11</v>
      </c>
      <c r="BD36" s="112">
        <f t="shared" si="10"/>
        <v>273511.11</v>
      </c>
      <c r="BE36" s="112">
        <f t="shared" si="10"/>
        <v>273511.11</v>
      </c>
      <c r="BF36" s="112">
        <f>(BF$16/1.3)*1.5</f>
        <v>273511.11</v>
      </c>
      <c r="BG36" s="112">
        <f t="shared" si="11"/>
        <v>274601.40000000002</v>
      </c>
      <c r="BH36" s="112">
        <f t="shared" si="11"/>
        <v>274839.19500000001</v>
      </c>
      <c r="BI36" s="113">
        <f t="shared" si="11"/>
        <v>274839.19500000001</v>
      </c>
      <c r="BK36" s="28">
        <f t="shared" si="1"/>
        <v>7022.4199999999837</v>
      </c>
      <c r="BL36" s="31">
        <f t="shared" si="5"/>
        <v>2.6330376898564534E-2</v>
      </c>
      <c r="BP36" s="26"/>
    </row>
    <row r="37" spans="2:68" x14ac:dyDescent="0.2">
      <c r="BK37" s="32"/>
      <c r="BL37" s="33"/>
    </row>
    <row r="38" spans="2:68" x14ac:dyDescent="0.2">
      <c r="B38" s="34"/>
    </row>
    <row r="39" spans="2:68" s="40" customFormat="1" ht="12" x14ac:dyDescent="0.25">
      <c r="B39" s="35" t="s">
        <v>18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7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8"/>
      <c r="BC39" s="38"/>
      <c r="BD39" s="38"/>
      <c r="BE39" s="38"/>
      <c r="BF39" s="38"/>
      <c r="BG39" s="38"/>
      <c r="BH39" s="38"/>
      <c r="BI39" s="38"/>
      <c r="BJ39" s="38"/>
      <c r="BK39" s="39"/>
    </row>
    <row r="40" spans="2:68" s="40" customFormat="1" ht="12" x14ac:dyDescent="0.25">
      <c r="B40" s="41" t="s">
        <v>19</v>
      </c>
      <c r="C40" s="42" t="s">
        <v>20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 t="s">
        <v>21</v>
      </c>
      <c r="AO40" s="42" t="s">
        <v>22</v>
      </c>
      <c r="AP40" s="43" t="s">
        <v>23</v>
      </c>
      <c r="AQ40" s="36"/>
      <c r="AR40" s="36"/>
      <c r="AS40" s="36"/>
      <c r="AT40" s="36"/>
      <c r="AU40" s="36"/>
      <c r="AV40" s="36"/>
      <c r="AW40" s="62" t="s">
        <v>65</v>
      </c>
      <c r="AX40" s="114" t="s">
        <v>64</v>
      </c>
      <c r="AY40" s="114" t="s">
        <v>63</v>
      </c>
      <c r="AZ40" s="114" t="s">
        <v>66</v>
      </c>
      <c r="BA40" s="116"/>
      <c r="BB40" s="38"/>
      <c r="BC40" s="38"/>
      <c r="BD40" s="38"/>
      <c r="BE40" s="38"/>
      <c r="BF40" s="38"/>
      <c r="BG40" s="38"/>
      <c r="BH40" s="38"/>
      <c r="BI40" s="38"/>
      <c r="BJ40" s="38"/>
      <c r="BK40" s="39"/>
    </row>
    <row r="41" spans="2:68" s="40" customFormat="1" ht="12" x14ac:dyDescent="0.25">
      <c r="B41" s="44" t="str">
        <f>+[32]TDi!C2</f>
        <v>TON MEDELLÍN</v>
      </c>
      <c r="C41" s="44">
        <f>+[32]TDi!D2</f>
        <v>56952.338883333337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6">
        <f>+[33]TDi!D2</f>
        <v>52091.585708333332</v>
      </c>
      <c r="AO41" s="47">
        <f t="shared" ref="AO41:AO47" si="12">+AN41-C41</f>
        <v>-4860.7531750000053</v>
      </c>
      <c r="AP41" s="48">
        <f>+AO41/C41</f>
        <v>-8.5347735849044593E-2</v>
      </c>
      <c r="AQ41" s="36"/>
      <c r="AR41" s="36"/>
      <c r="AS41" s="36"/>
      <c r="AT41" s="36"/>
      <c r="AU41" s="36"/>
      <c r="AV41" s="36"/>
      <c r="AW41" s="108" t="s">
        <v>55</v>
      </c>
      <c r="AX41" s="114">
        <v>222473.04</v>
      </c>
      <c r="AY41" s="114">
        <v>234217.04</v>
      </c>
      <c r="AZ41" s="115">
        <f>+(AY41-AX41)/AX41</f>
        <v>5.2788418767505493E-2</v>
      </c>
      <c r="BA41" s="118"/>
      <c r="BB41" s="38"/>
      <c r="BC41" s="38"/>
      <c r="BD41" s="38"/>
      <c r="BE41" s="38"/>
      <c r="BF41" s="38"/>
      <c r="BG41" s="38"/>
      <c r="BH41" s="38"/>
      <c r="BI41" s="38"/>
      <c r="BJ41" s="38"/>
      <c r="BK41" s="39"/>
    </row>
    <row r="42" spans="2:68" s="40" customFormat="1" ht="12" x14ac:dyDescent="0.25">
      <c r="B42" s="44" t="str">
        <f>+[32]TDi!C3</f>
        <v>BARRIDO EVM</v>
      </c>
      <c r="C42" s="44">
        <f>+[32]TDi!D3</f>
        <v>1726.1623333333332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6">
        <f>+[33]TDi!D3</f>
        <v>1453.8066666666666</v>
      </c>
      <c r="AO42" s="47">
        <f t="shared" si="12"/>
        <v>-272.35566666666659</v>
      </c>
      <c r="AP42" s="48">
        <f t="shared" ref="AP42:AP64" si="13">+AO42/C42</f>
        <v>-0.1577810275472353</v>
      </c>
      <c r="AQ42" s="36"/>
      <c r="AR42" s="36"/>
      <c r="AS42" s="36"/>
      <c r="AT42" s="36"/>
      <c r="AU42" s="36"/>
      <c r="AV42" s="36"/>
      <c r="AW42" s="108" t="s">
        <v>56</v>
      </c>
      <c r="AX42" s="114">
        <v>239586.35</v>
      </c>
      <c r="AY42" s="114">
        <v>252233.73</v>
      </c>
      <c r="AZ42" s="115">
        <f t="shared" ref="AZ42:AZ48" si="14">+(AY42-AX42)/AX42</f>
        <v>5.2788399673019785E-2</v>
      </c>
      <c r="BA42" s="118"/>
      <c r="BB42" s="38"/>
      <c r="BC42" s="38"/>
      <c r="BD42" s="38"/>
      <c r="BE42" s="38"/>
      <c r="BF42" s="38"/>
      <c r="BG42" s="38"/>
      <c r="BH42" s="38"/>
      <c r="BI42" s="38"/>
      <c r="BJ42" s="38"/>
      <c r="BK42" s="39"/>
    </row>
    <row r="43" spans="2:68" s="40" customFormat="1" ht="12" x14ac:dyDescent="0.25">
      <c r="B43" s="44" t="str">
        <f>+[32]TDi!C4</f>
        <v>CLUS</v>
      </c>
      <c r="C43" s="44">
        <f>+[32]TDi!D4</f>
        <v>201.33333333333334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6">
        <f>+[33]TDi!D4</f>
        <v>147.49666666666667</v>
      </c>
      <c r="AO43" s="47">
        <f t="shared" si="12"/>
        <v>-53.836666666666673</v>
      </c>
      <c r="AP43" s="48">
        <f t="shared" si="13"/>
        <v>-0.26740066225165565</v>
      </c>
      <c r="AQ43" s="36"/>
      <c r="AR43" s="36"/>
      <c r="AS43" s="36"/>
      <c r="AT43" s="36"/>
      <c r="AU43" s="36"/>
      <c r="AV43" s="36"/>
      <c r="AW43" s="108" t="s">
        <v>57</v>
      </c>
      <c r="AX43" s="114">
        <v>222473.04</v>
      </c>
      <c r="AY43" s="114">
        <v>234217.04</v>
      </c>
      <c r="AZ43" s="115">
        <f t="shared" si="14"/>
        <v>5.2788418767505493E-2</v>
      </c>
      <c r="BA43" s="118"/>
      <c r="BB43" s="38"/>
      <c r="BC43" s="38"/>
      <c r="BD43" s="38"/>
      <c r="BE43" s="38"/>
      <c r="BF43" s="38"/>
      <c r="BG43" s="38"/>
      <c r="BH43" s="38"/>
      <c r="BI43" s="38"/>
      <c r="BJ43" s="38"/>
      <c r="BK43" s="39"/>
    </row>
    <row r="44" spans="2:68" s="40" customFormat="1" ht="12" x14ac:dyDescent="0.25">
      <c r="B44" s="44" t="str">
        <f>+[32]TDi!C5</f>
        <v>TOTAL APROVE</v>
      </c>
      <c r="C44" s="44">
        <f>+[32]TDi!D5</f>
        <v>88.415000000000006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6">
        <f>+[33]TDi!D5</f>
        <v>0</v>
      </c>
      <c r="AO44" s="47">
        <f t="shared" si="12"/>
        <v>-88.415000000000006</v>
      </c>
      <c r="AP44" s="48">
        <f t="shared" si="13"/>
        <v>-1</v>
      </c>
      <c r="AQ44" s="36"/>
      <c r="AR44" s="36"/>
      <c r="AS44" s="36"/>
      <c r="AT44" s="36"/>
      <c r="AU44" s="36"/>
      <c r="AV44" s="36"/>
      <c r="AW44" s="108" t="s">
        <v>58</v>
      </c>
      <c r="AX44" s="114">
        <v>222473.04</v>
      </c>
      <c r="AY44" s="114">
        <v>234217.04</v>
      </c>
      <c r="AZ44" s="115">
        <f t="shared" si="14"/>
        <v>5.2788418767505493E-2</v>
      </c>
      <c r="BA44" s="118"/>
      <c r="BB44" s="38"/>
      <c r="BC44" s="38"/>
      <c r="BD44" s="38"/>
      <c r="BE44" s="38"/>
      <c r="BF44" s="38"/>
      <c r="BG44" s="38"/>
      <c r="BH44" s="38"/>
      <c r="BI44" s="38"/>
      <c r="BJ44" s="38"/>
      <c r="BK44" s="39"/>
    </row>
    <row r="45" spans="2:68" s="40" customFormat="1" ht="12" x14ac:dyDescent="0.25">
      <c r="B45" s="44" t="str">
        <f>+[32]TDi!C6</f>
        <v>RECHAZO</v>
      </c>
      <c r="C45" s="44">
        <f>+[32]TDi!D6</f>
        <v>25.189999999999998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6">
        <f>+[33]TDi!D6</f>
        <v>36.70333333333334</v>
      </c>
      <c r="AO45" s="49">
        <f t="shared" si="12"/>
        <v>11.513333333333343</v>
      </c>
      <c r="AP45" s="50">
        <f t="shared" si="13"/>
        <v>0.45705967976710377</v>
      </c>
      <c r="AQ45" s="36"/>
      <c r="AR45" s="36"/>
      <c r="AS45" s="36"/>
      <c r="AT45" s="36"/>
      <c r="AU45" s="36"/>
      <c r="AV45" s="36"/>
      <c r="AW45" s="108" t="s">
        <v>59</v>
      </c>
      <c r="AX45" s="114">
        <v>222473.04</v>
      </c>
      <c r="AY45" s="114">
        <v>234217.04</v>
      </c>
      <c r="AZ45" s="115">
        <f t="shared" si="14"/>
        <v>5.2788418767505493E-2</v>
      </c>
      <c r="BA45" s="118"/>
      <c r="BB45" s="38"/>
      <c r="BC45" s="38"/>
      <c r="BD45" s="38"/>
      <c r="BE45" s="38"/>
      <c r="BF45" s="38"/>
      <c r="BG45" s="38"/>
      <c r="BH45" s="38"/>
      <c r="BI45" s="38"/>
      <c r="BJ45" s="38"/>
      <c r="BK45" s="39"/>
    </row>
    <row r="46" spans="2:68" s="40" customFormat="1" ht="12" x14ac:dyDescent="0.25">
      <c r="B46" s="44" t="str">
        <f>+[32]TDi!C7</f>
        <v>ORDINARIO</v>
      </c>
      <c r="C46" s="44">
        <f>+[32]TDi!D7</f>
        <v>54911.238216666672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6">
        <f>+[33]TDi!D7</f>
        <v>50453.579041666671</v>
      </c>
      <c r="AO46" s="49">
        <f t="shared" si="12"/>
        <v>-4457.6591750000007</v>
      </c>
      <c r="AP46" s="48">
        <f t="shared" si="13"/>
        <v>-8.1179359995692299E-2</v>
      </c>
      <c r="AQ46" s="36"/>
      <c r="AR46" s="36"/>
      <c r="AS46" s="36"/>
      <c r="AT46" s="36"/>
      <c r="AU46" s="36"/>
      <c r="AV46" s="36"/>
      <c r="AW46" s="108" t="s">
        <v>60</v>
      </c>
      <c r="AX46" s="114">
        <v>222473.04</v>
      </c>
      <c r="AY46" s="114">
        <v>234217.04</v>
      </c>
      <c r="AZ46" s="115">
        <f t="shared" si="14"/>
        <v>5.2788418767505493E-2</v>
      </c>
      <c r="BA46" s="118"/>
      <c r="BB46" s="38"/>
      <c r="BC46" s="38"/>
      <c r="BD46" s="38"/>
      <c r="BE46" s="38"/>
      <c r="BF46" s="38"/>
      <c r="BG46" s="38"/>
      <c r="BH46" s="38"/>
      <c r="BI46" s="38"/>
      <c r="BJ46" s="38"/>
      <c r="BK46" s="39"/>
    </row>
    <row r="47" spans="2:68" s="40" customFormat="1" ht="12" x14ac:dyDescent="0.25">
      <c r="B47" s="51" t="s">
        <v>24</v>
      </c>
      <c r="C47" s="52">
        <f>+'[32]PRECIOS '!$C$25</f>
        <v>863808.99999999988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3">
        <f>+'[33]PRECIOS '!C24</f>
        <v>876181.16666666663</v>
      </c>
      <c r="AO47" s="54">
        <f t="shared" si="12"/>
        <v>12372.166666666744</v>
      </c>
      <c r="AP47" s="55">
        <f t="shared" si="13"/>
        <v>1.4322803613607575E-2</v>
      </c>
      <c r="AQ47" s="36"/>
      <c r="AR47" s="36"/>
      <c r="AS47" s="36"/>
      <c r="AT47" s="36"/>
      <c r="AU47" s="36"/>
      <c r="AV47" s="36"/>
      <c r="AW47" s="108" t="s">
        <v>61</v>
      </c>
      <c r="AX47" s="114">
        <v>256699.67</v>
      </c>
      <c r="AY47" s="114">
        <v>270250.43</v>
      </c>
      <c r="AZ47" s="115">
        <f t="shared" si="14"/>
        <v>5.2788381068039472E-2</v>
      </c>
      <c r="BA47" s="118"/>
      <c r="BB47" s="38"/>
      <c r="BC47" s="38"/>
      <c r="BD47" s="38"/>
      <c r="BE47" s="38"/>
      <c r="BF47" s="38"/>
      <c r="BG47" s="38"/>
      <c r="BH47" s="38"/>
      <c r="BI47" s="38"/>
      <c r="BJ47" s="38"/>
      <c r="BK47" s="39"/>
    </row>
    <row r="48" spans="2:68" s="40" customFormat="1" ht="12.6" thickBot="1" x14ac:dyDescent="0.3">
      <c r="B48" s="56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9" t="s">
        <v>0</v>
      </c>
      <c r="AP48" s="50" t="s">
        <v>0</v>
      </c>
      <c r="AQ48" s="36"/>
      <c r="AR48" s="36"/>
      <c r="AS48" s="36"/>
      <c r="AT48" s="36"/>
      <c r="AU48" s="36"/>
      <c r="AV48" s="36"/>
      <c r="AW48" s="110" t="s">
        <v>62</v>
      </c>
      <c r="AX48" s="114">
        <v>246762.27</v>
      </c>
      <c r="AY48" s="114">
        <v>270250.43</v>
      </c>
      <c r="AZ48" s="115">
        <f t="shared" si="14"/>
        <v>9.5185378218477265E-2</v>
      </c>
      <c r="BA48" s="118"/>
      <c r="BB48" s="38"/>
      <c r="BC48" s="38"/>
      <c r="BD48" s="38"/>
      <c r="BE48" s="38"/>
      <c r="BF48" s="38"/>
      <c r="BG48" s="38"/>
      <c r="BH48" s="38"/>
      <c r="BI48" s="38"/>
      <c r="BJ48" s="38"/>
      <c r="BK48" s="39"/>
    </row>
    <row r="49" spans="2:63" s="40" customFormat="1" ht="12" x14ac:dyDescent="0.25">
      <c r="B49" s="57" t="s">
        <v>25</v>
      </c>
      <c r="C49" s="58" t="s">
        <v>20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 t="s">
        <v>21</v>
      </c>
      <c r="AO49" s="58" t="s">
        <v>22</v>
      </c>
      <c r="AP49" s="59" t="s">
        <v>23</v>
      </c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8"/>
      <c r="BC49" s="38"/>
      <c r="BD49" s="38"/>
      <c r="BE49" s="38"/>
      <c r="BF49" s="38"/>
      <c r="BG49" s="38"/>
      <c r="BH49" s="38"/>
      <c r="BI49" s="38"/>
      <c r="BJ49" s="38"/>
      <c r="BK49" s="39"/>
    </row>
    <row r="50" spans="2:63" s="40" customFormat="1" ht="12" x14ac:dyDescent="0.25">
      <c r="B50" s="60" t="str">
        <f>+'[33]PRECIOS '!B5</f>
        <v>CCS</v>
      </c>
      <c r="C50" s="61">
        <f>+'[32]PRECIOS '!E5</f>
        <v>1527.16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1">
        <f>+'[33]PRECIOS '!E5</f>
        <v>1527.16</v>
      </c>
      <c r="AO50" s="49">
        <f>+AN50-C50</f>
        <v>0</v>
      </c>
      <c r="AP50" s="50">
        <f t="shared" si="13"/>
        <v>0</v>
      </c>
      <c r="AQ50" s="36"/>
      <c r="AR50" s="36"/>
      <c r="AT50" s="36"/>
      <c r="AU50" s="36"/>
      <c r="AV50" s="36"/>
      <c r="AW50" s="36"/>
      <c r="AX50" s="36"/>
      <c r="AY50" s="36"/>
      <c r="AZ50" s="36"/>
      <c r="BA50" s="36"/>
      <c r="BB50" s="38"/>
      <c r="BC50" s="38"/>
      <c r="BD50" s="38"/>
      <c r="BE50" s="38"/>
      <c r="BF50" s="38"/>
      <c r="BG50" s="38"/>
      <c r="BH50" s="38"/>
      <c r="BI50" s="38"/>
      <c r="BJ50" s="38"/>
      <c r="BK50" s="39"/>
    </row>
    <row r="51" spans="2:63" s="40" customFormat="1" ht="12" x14ac:dyDescent="0.25">
      <c r="B51" s="60" t="str">
        <f>+'[33]PRECIOS '!B6</f>
        <v>CCSA</v>
      </c>
      <c r="C51" s="61">
        <f>+'[32]PRECIOS '!E6</f>
        <v>458.15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1">
        <f>+'[33]PRECIOS '!E6</f>
        <v>458.15</v>
      </c>
      <c r="AO51" s="49">
        <f t="shared" ref="AO51:AO64" si="15">+AN51-C51</f>
        <v>0</v>
      </c>
      <c r="AP51" s="50">
        <f t="shared" si="13"/>
        <v>0</v>
      </c>
      <c r="AQ51" s="36"/>
      <c r="AR51" s="36"/>
      <c r="AT51" s="36"/>
      <c r="AU51" s="36"/>
      <c r="AV51" s="36"/>
      <c r="AW51" s="36"/>
      <c r="AX51" s="36"/>
      <c r="AY51" s="36"/>
      <c r="AZ51" s="36"/>
      <c r="BA51" s="36"/>
      <c r="BB51" s="38"/>
      <c r="BC51" s="38"/>
      <c r="BD51" s="38"/>
      <c r="BE51" s="38"/>
      <c r="BF51" s="38"/>
      <c r="BG51" s="38"/>
      <c r="BH51" s="38"/>
      <c r="BI51" s="38"/>
      <c r="BJ51" s="38"/>
      <c r="BK51" s="39"/>
    </row>
    <row r="52" spans="2:63" s="40" customFormat="1" ht="12" x14ac:dyDescent="0.25">
      <c r="B52" s="60" t="str">
        <f>+'[33]PRECIOS '!B7</f>
        <v>CLUS</v>
      </c>
      <c r="C52" s="61">
        <f>+'[32]PRECIOS '!E7</f>
        <v>0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1">
        <f>+'[33]PRECIOS '!E7</f>
        <v>0</v>
      </c>
      <c r="AO52" s="49" t="s">
        <v>0</v>
      </c>
      <c r="AP52" s="50" t="s">
        <v>0</v>
      </c>
      <c r="AQ52" s="36"/>
      <c r="AR52" s="36"/>
      <c r="AT52" s="36"/>
      <c r="AU52" s="36"/>
      <c r="AV52" s="36"/>
      <c r="AW52" s="36"/>
      <c r="AX52" s="36"/>
      <c r="AY52" s="36"/>
      <c r="AZ52" s="36"/>
      <c r="BA52" s="36"/>
      <c r="BB52" s="38"/>
      <c r="BC52" s="38"/>
      <c r="BD52" s="38"/>
      <c r="BE52" s="38"/>
      <c r="BF52" s="38"/>
      <c r="BG52" s="38"/>
      <c r="BH52" s="38"/>
      <c r="BI52" s="38"/>
      <c r="BJ52" s="38"/>
      <c r="BK52" s="39"/>
    </row>
    <row r="53" spans="2:63" s="40" customFormat="1" ht="12" x14ac:dyDescent="0.25">
      <c r="B53" s="60" t="str">
        <f>+'[33]PRECIOS '!B8</f>
        <v>PODA</v>
      </c>
      <c r="C53" s="61">
        <f>+'[32]PRECIOS '!E8</f>
        <v>430775141.79000002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1">
        <f>+'[33]PRECIOS '!E8</f>
        <v>430775141.79000002</v>
      </c>
      <c r="AO53" s="49">
        <f t="shared" si="15"/>
        <v>0</v>
      </c>
      <c r="AP53" s="50">
        <f t="shared" si="13"/>
        <v>0</v>
      </c>
      <c r="AQ53" s="36"/>
      <c r="AR53" s="36"/>
      <c r="AT53" s="36"/>
      <c r="AU53" s="36"/>
      <c r="AV53" s="36"/>
      <c r="AW53" s="36"/>
      <c r="AX53" s="36"/>
      <c r="AY53" s="36"/>
      <c r="AZ53" s="36"/>
      <c r="BA53" s="36"/>
      <c r="BB53" s="38"/>
      <c r="BC53" s="38"/>
      <c r="BD53" s="38"/>
      <c r="BE53" s="38"/>
      <c r="BF53" s="38"/>
      <c r="BG53" s="38"/>
      <c r="BH53" s="38"/>
      <c r="BI53" s="38"/>
      <c r="BJ53" s="38"/>
      <c r="BK53" s="39"/>
    </row>
    <row r="54" spans="2:63" s="40" customFormat="1" ht="12" x14ac:dyDescent="0.25">
      <c r="B54" s="60" t="str">
        <f>+'[33]PRECIOS '!B9</f>
        <v xml:space="preserve">CESPED </v>
      </c>
      <c r="C54" s="61">
        <f>+'[32]PRECIOS '!E9</f>
        <v>81.16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1">
        <f>+'[33]PRECIOS '!E9</f>
        <v>81.16</v>
      </c>
      <c r="AO54" s="49">
        <f t="shared" si="15"/>
        <v>0</v>
      </c>
      <c r="AP54" s="50">
        <f t="shared" si="13"/>
        <v>0</v>
      </c>
      <c r="AQ54" s="36"/>
      <c r="AR54" s="36"/>
      <c r="AT54" s="36"/>
      <c r="AU54" s="36"/>
      <c r="AV54" s="36"/>
      <c r="AW54" s="36"/>
      <c r="AX54" s="36"/>
      <c r="AY54" s="36"/>
      <c r="AZ54" s="36"/>
      <c r="BA54" s="36"/>
      <c r="BB54" s="38"/>
      <c r="BC54" s="38"/>
      <c r="BD54" s="38"/>
      <c r="BE54" s="38"/>
      <c r="BF54" s="38"/>
      <c r="BG54" s="38"/>
      <c r="BH54" s="38"/>
      <c r="BI54" s="38"/>
      <c r="BJ54" s="38"/>
      <c r="BK54" s="39"/>
    </row>
    <row r="55" spans="2:63" s="40" customFormat="1" ht="12" x14ac:dyDescent="0.25">
      <c r="B55" s="60" t="str">
        <f>+'[33]PRECIOS '!B10</f>
        <v>LAVADO SIN AGUA</v>
      </c>
      <c r="C55" s="61">
        <f>+'[32]PRECIOS '!E10</f>
        <v>236.36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1">
        <f>+'[33]PRECIOS '!E10</f>
        <v>236.36</v>
      </c>
      <c r="AO55" s="49">
        <f t="shared" si="15"/>
        <v>0</v>
      </c>
      <c r="AP55" s="50">
        <f t="shared" si="13"/>
        <v>0</v>
      </c>
      <c r="AQ55" s="36"/>
      <c r="AR55" s="36"/>
      <c r="AT55" s="36"/>
      <c r="AU55" s="36"/>
      <c r="AV55" s="36"/>
      <c r="AW55" s="36"/>
      <c r="AX55" s="36"/>
      <c r="AY55" s="36"/>
      <c r="AZ55" s="36"/>
      <c r="BA55" s="36"/>
      <c r="BB55" s="38"/>
      <c r="BC55" s="38"/>
      <c r="BD55" s="38"/>
      <c r="BE55" s="38"/>
      <c r="BF55" s="38"/>
      <c r="BG55" s="38"/>
      <c r="BH55" s="38"/>
      <c r="BI55" s="38"/>
      <c r="BJ55" s="38"/>
      <c r="BK55" s="39"/>
    </row>
    <row r="56" spans="2:63" s="40" customFormat="1" ht="12" x14ac:dyDescent="0.25">
      <c r="B56" s="60" t="str">
        <f>+'[33]PRECIOS '!B11</f>
        <v>CESTA NUEVA  -CRA</v>
      </c>
      <c r="C56" s="61">
        <f>+'[32]PRECIOS '!E11</f>
        <v>8936.23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1">
        <f>+'[33]PRECIOS '!E11</f>
        <v>8936.23</v>
      </c>
      <c r="AO56" s="49">
        <f t="shared" si="15"/>
        <v>0</v>
      </c>
      <c r="AP56" s="50">
        <f t="shared" si="13"/>
        <v>0</v>
      </c>
      <c r="AQ56" s="36"/>
      <c r="AR56" s="36"/>
      <c r="AT56" s="36"/>
      <c r="AU56" s="36"/>
      <c r="AV56" s="36"/>
      <c r="AW56" s="36"/>
      <c r="AX56" s="36"/>
      <c r="AY56" s="36"/>
      <c r="AZ56" s="36"/>
      <c r="BA56" s="36"/>
      <c r="BB56" s="38"/>
      <c r="BC56" s="38"/>
      <c r="BD56" s="38"/>
      <c r="BE56" s="38"/>
      <c r="BF56" s="38"/>
      <c r="BG56" s="38"/>
      <c r="BH56" s="38"/>
      <c r="BI56" s="38"/>
      <c r="BJ56" s="38"/>
      <c r="BK56" s="39"/>
    </row>
    <row r="57" spans="2:63" s="40" customFormat="1" ht="12" x14ac:dyDescent="0.25">
      <c r="B57" s="60" t="str">
        <f>+'[33]PRECIOS '!B12</f>
        <v>CESTA MMTO</v>
      </c>
      <c r="C57" s="61">
        <f>+'[32]PRECIOS '!E12</f>
        <v>813.03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1">
        <f>+'[33]PRECIOS '!E12</f>
        <v>813.03</v>
      </c>
      <c r="AO57" s="49">
        <f t="shared" si="15"/>
        <v>0</v>
      </c>
      <c r="AP57" s="50">
        <f t="shared" si="13"/>
        <v>0</v>
      </c>
      <c r="AQ57" s="36"/>
      <c r="AR57" s="36"/>
      <c r="AT57" s="36"/>
      <c r="AU57" s="36"/>
      <c r="AV57" s="36"/>
      <c r="AW57" s="36"/>
      <c r="AX57" s="36"/>
      <c r="AY57" s="36"/>
      <c r="AZ57" s="36"/>
      <c r="BA57" s="36"/>
      <c r="BB57" s="38"/>
      <c r="BC57" s="38"/>
      <c r="BD57" s="38"/>
      <c r="BE57" s="38"/>
      <c r="BF57" s="38"/>
      <c r="BG57" s="38"/>
      <c r="BH57" s="38"/>
      <c r="BI57" s="38"/>
      <c r="BJ57" s="38"/>
      <c r="BK57" s="39"/>
    </row>
    <row r="58" spans="2:63" s="40" customFormat="1" ht="12" x14ac:dyDescent="0.25">
      <c r="B58" s="60" t="str">
        <f>+'[33]PRECIOS '!B13</f>
        <v xml:space="preserve">BARRIDO </v>
      </c>
      <c r="C58" s="61">
        <f>+'[32]PRECIOS '!E13</f>
        <v>41270.99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1">
        <f>+'[33]PRECIOS '!E13</f>
        <v>41270.99</v>
      </c>
      <c r="AO58" s="49">
        <f t="shared" si="15"/>
        <v>0</v>
      </c>
      <c r="AP58" s="50">
        <f t="shared" si="13"/>
        <v>0</v>
      </c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8"/>
      <c r="BC58" s="38"/>
      <c r="BD58" s="38"/>
      <c r="BE58" s="38"/>
      <c r="BF58" s="38"/>
      <c r="BG58" s="38"/>
      <c r="BH58" s="38"/>
      <c r="BI58" s="38"/>
      <c r="BJ58" s="38"/>
      <c r="BK58" s="39"/>
    </row>
    <row r="59" spans="2:63" s="40" customFormat="1" ht="12" x14ac:dyDescent="0.25">
      <c r="B59" s="56" t="str">
        <f>+'[33]PRECIOS '!B14</f>
        <v>CRT PRADERA</v>
      </c>
      <c r="C59" s="63">
        <f>+'[32]PRECIOS '!E14</f>
        <v>136320.85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63">
        <f>+'[33]PRECIOS '!E14</f>
        <v>134504.94</v>
      </c>
      <c r="AO59" s="64">
        <f t="shared" si="15"/>
        <v>-1815.9100000000035</v>
      </c>
      <c r="AP59" s="65">
        <f t="shared" si="13"/>
        <v>-1.3320852972967843E-2</v>
      </c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8"/>
      <c r="BC59" s="38"/>
      <c r="BD59" s="38"/>
      <c r="BE59" s="38"/>
      <c r="BF59" s="38"/>
      <c r="BG59" s="38"/>
      <c r="BH59" s="38"/>
      <c r="BI59" s="38"/>
      <c r="BJ59" s="38"/>
      <c r="BK59" s="39"/>
    </row>
    <row r="60" spans="2:63" s="40" customFormat="1" ht="12" x14ac:dyDescent="0.25">
      <c r="B60" s="60" t="str">
        <f>+'[33]PRECIOS '!B15</f>
        <v>CDF PRADERA</v>
      </c>
      <c r="C60" s="61">
        <f>+'[32]PRECIOS '!E15</f>
        <v>36909.82</v>
      </c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1">
        <f>+'[33]PRECIOS '!E15</f>
        <v>37039.69</v>
      </c>
      <c r="AO60" s="49">
        <f t="shared" si="15"/>
        <v>129.87000000000262</v>
      </c>
      <c r="AP60" s="50">
        <f t="shared" si="13"/>
        <v>3.5185758153250981E-3</v>
      </c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8"/>
      <c r="BC60" s="38"/>
      <c r="BD60" s="38"/>
      <c r="BE60" s="38"/>
      <c r="BF60" s="38"/>
      <c r="BG60" s="38"/>
      <c r="BH60" s="38"/>
      <c r="BI60" s="38"/>
      <c r="BJ60" s="38"/>
      <c r="BK60" s="39"/>
    </row>
    <row r="61" spans="2:63" s="40" customFormat="1" ht="12" x14ac:dyDescent="0.25">
      <c r="B61" s="60" t="str">
        <f>+'[33]PRECIOS '!B16</f>
        <v>CDF PRADERA SIN INCENTIVO APROVE</v>
      </c>
      <c r="C61" s="61">
        <f>+'[32]PRECIOS '!E16</f>
        <v>29887.396875999999</v>
      </c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1">
        <f>+'[33]PRECIOS '!E16</f>
        <v>30017.270000000004</v>
      </c>
      <c r="AO61" s="49">
        <f t="shared" si="15"/>
        <v>129.87312400000519</v>
      </c>
      <c r="AP61" s="50">
        <f t="shared" si="13"/>
        <v>4.3454143744547768E-3</v>
      </c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8"/>
      <c r="BC61" s="38"/>
      <c r="BD61" s="38"/>
      <c r="BE61" s="38"/>
      <c r="BF61" s="38"/>
      <c r="BG61" s="38"/>
      <c r="BH61" s="38"/>
      <c r="BI61" s="38"/>
      <c r="BJ61" s="38"/>
      <c r="BK61" s="39"/>
    </row>
    <row r="62" spans="2:63" s="40" customFormat="1" ht="12" x14ac:dyDescent="0.25">
      <c r="B62" s="60" t="str">
        <f>+'[33]PRECIOS '!B17</f>
        <v>CTL-ESCENARIO 4</v>
      </c>
      <c r="C62" s="61">
        <f>+'[32]PRECIOS '!E17</f>
        <v>8129.66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1">
        <f>+'[33]PRECIOS '!E17</f>
        <v>8598.92</v>
      </c>
      <c r="AO62" s="49">
        <f t="shared" si="15"/>
        <v>469.26000000000022</v>
      </c>
      <c r="AP62" s="50">
        <f t="shared" si="13"/>
        <v>5.7721971152545154E-2</v>
      </c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8"/>
      <c r="BC62" s="38"/>
      <c r="BD62" s="38"/>
      <c r="BE62" s="38"/>
      <c r="BF62" s="38"/>
      <c r="BG62" s="38"/>
      <c r="BH62" s="38"/>
      <c r="BI62" s="38"/>
      <c r="BJ62" s="38"/>
      <c r="BK62" s="39"/>
    </row>
    <row r="63" spans="2:63" s="40" customFormat="1" ht="12" x14ac:dyDescent="0.25">
      <c r="B63" s="60" t="str">
        <f>+'[33]PRECIOS '!B18</f>
        <v>VBA CTR</v>
      </c>
      <c r="C63" s="61">
        <f>+'[32]PRECIOS '!E18</f>
        <v>132328.88</v>
      </c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1">
        <f>+'[33]PRECIOS '!E18</f>
        <v>135321.16</v>
      </c>
      <c r="AO63" s="49">
        <f t="shared" si="15"/>
        <v>2992.2799999999988</v>
      </c>
      <c r="AP63" s="50">
        <f t="shared" si="13"/>
        <v>2.2612448620437191E-2</v>
      </c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8"/>
      <c r="BC63" s="38"/>
      <c r="BD63" s="38"/>
      <c r="BE63" s="38"/>
      <c r="BF63" s="38"/>
      <c r="BG63" s="38"/>
      <c r="BH63" s="38"/>
      <c r="BI63" s="38"/>
      <c r="BJ63" s="38"/>
      <c r="BK63" s="39"/>
    </row>
    <row r="64" spans="2:63" s="40" customFormat="1" ht="12" x14ac:dyDescent="0.25">
      <c r="B64" s="60" t="str">
        <f>+'[33]PRECIOS '!B19</f>
        <v>VBA CDT</v>
      </c>
      <c r="C64" s="61">
        <f>+'[32]PRECIOS '!E19</f>
        <v>23009.5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1">
        <f>+'[33]PRECIOS '!E19</f>
        <v>23473.94</v>
      </c>
      <c r="AO64" s="49">
        <f t="shared" si="15"/>
        <v>464.43999999999869</v>
      </c>
      <c r="AP64" s="50">
        <f t="shared" si="13"/>
        <v>2.0184706316955982E-2</v>
      </c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8"/>
      <c r="BC64" s="38"/>
      <c r="BD64" s="38"/>
      <c r="BE64" s="38"/>
      <c r="BF64" s="38"/>
      <c r="BG64" s="38"/>
      <c r="BH64" s="38"/>
      <c r="BI64" s="38"/>
      <c r="BJ64" s="38"/>
      <c r="BK64" s="39"/>
    </row>
    <row r="65" spans="2:63" s="40" customFormat="1" ht="12" x14ac:dyDescent="0.25">
      <c r="B65" s="66" t="s">
        <v>26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7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8"/>
      <c r="BC65" s="38"/>
      <c r="BD65" s="38"/>
      <c r="BE65" s="38"/>
      <c r="BF65" s="38"/>
      <c r="BG65" s="38"/>
      <c r="BH65" s="38"/>
      <c r="BI65" s="38"/>
      <c r="BJ65" s="38"/>
      <c r="BK65" s="39"/>
    </row>
    <row r="66" spans="2:63" s="40" customFormat="1" ht="12" x14ac:dyDescent="0.25">
      <c r="B66" s="56" t="s">
        <v>10</v>
      </c>
      <c r="C66" s="45">
        <f>+[32]TDi!$L$19</f>
        <v>6.1250129393134789E-2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67">
        <f>+[33]TDi!L19</f>
        <v>5.4165122710169135E-2</v>
      </c>
      <c r="AO66" s="68">
        <f t="shared" ref="AO66" si="16">+AN66-C66</f>
        <v>-7.0850066829656541E-3</v>
      </c>
      <c r="AP66" s="65">
        <f t="shared" ref="AP66" si="17">+AO66/C66</f>
        <v>-0.11567333413274024</v>
      </c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8"/>
      <c r="BC66" s="38"/>
      <c r="BD66" s="38"/>
      <c r="BE66" s="38"/>
      <c r="BF66" s="38"/>
      <c r="BG66" s="38"/>
      <c r="BH66" s="38"/>
      <c r="BI66" s="38"/>
      <c r="BJ66" s="38"/>
      <c r="BK66" s="39"/>
    </row>
    <row r="67" spans="2:63" s="40" customFormat="1" ht="12" x14ac:dyDescent="0.25"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7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8"/>
      <c r="BC67" s="38"/>
      <c r="BD67" s="38"/>
      <c r="BE67" s="38"/>
      <c r="BF67" s="38"/>
      <c r="BG67" s="38"/>
      <c r="BH67" s="38"/>
      <c r="BI67" s="38"/>
      <c r="BJ67" s="38"/>
      <c r="BK67" s="39"/>
    </row>
    <row r="68" spans="2:63" s="40" customFormat="1" ht="12" x14ac:dyDescent="0.25">
      <c r="B68" s="69" t="s">
        <v>27</v>
      </c>
      <c r="C68" s="70" t="s">
        <v>20</v>
      </c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 t="s">
        <v>21</v>
      </c>
      <c r="AO68" s="70" t="s">
        <v>22</v>
      </c>
      <c r="AP68" s="71" t="s">
        <v>23</v>
      </c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8"/>
      <c r="BC68" s="38"/>
      <c r="BD68" s="38"/>
      <c r="BE68" s="38"/>
      <c r="BF68" s="38"/>
      <c r="BG68" s="38"/>
      <c r="BH68" s="38"/>
      <c r="BI68" s="38"/>
      <c r="BJ68" s="38"/>
      <c r="BK68" s="39"/>
    </row>
    <row r="69" spans="2:63" s="40" customFormat="1" ht="12" x14ac:dyDescent="0.25">
      <c r="B69" s="60" t="s">
        <v>28</v>
      </c>
      <c r="C69" s="72">
        <f>+AU9</f>
        <v>8720.24</v>
      </c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72">
        <f>+AY9</f>
        <v>8314.61</v>
      </c>
      <c r="AO69" s="73">
        <f t="shared" ref="AO69:AO76" si="18">+AN69-C69</f>
        <v>-405.6299999999992</v>
      </c>
      <c r="AP69" s="65">
        <f t="shared" ref="AP69:AP76" si="19">+AO69/C69</f>
        <v>-4.6515921580139903E-2</v>
      </c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8"/>
      <c r="BC69" s="38"/>
      <c r="BD69" s="38"/>
      <c r="BE69" s="38"/>
      <c r="BF69" s="38"/>
      <c r="BG69" s="38"/>
      <c r="BH69" s="38"/>
      <c r="BI69" s="38"/>
      <c r="BJ69" s="38"/>
      <c r="BK69" s="39"/>
    </row>
    <row r="70" spans="2:63" s="40" customFormat="1" ht="12" x14ac:dyDescent="0.25">
      <c r="B70" s="60" t="s">
        <v>29</v>
      </c>
      <c r="C70" s="72">
        <f t="shared" ref="C70:C75" si="20">+AU10</f>
        <v>12076.32</v>
      </c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72">
        <f t="shared" ref="AN70:AN76" si="21">+AY10</f>
        <v>11481.82</v>
      </c>
      <c r="AO70" s="73">
        <f t="shared" si="18"/>
        <v>-594.5</v>
      </c>
      <c r="AP70" s="65">
        <f t="shared" si="19"/>
        <v>-4.9228572942750772E-2</v>
      </c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8"/>
      <c r="BC70" s="38"/>
      <c r="BD70" s="38"/>
      <c r="BE70" s="38"/>
      <c r="BF70" s="38"/>
      <c r="BG70" s="38"/>
      <c r="BH70" s="38"/>
      <c r="BI70" s="38"/>
      <c r="BJ70" s="38"/>
      <c r="BK70" s="39"/>
    </row>
    <row r="71" spans="2:63" s="40" customFormat="1" ht="12" x14ac:dyDescent="0.25">
      <c r="B71" s="60" t="s">
        <v>30</v>
      </c>
      <c r="C71" s="72">
        <f t="shared" si="20"/>
        <v>17471.87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72">
        <f t="shared" si="21"/>
        <v>16586.2</v>
      </c>
      <c r="AO71" s="73">
        <f t="shared" si="18"/>
        <v>-885.66999999999825</v>
      </c>
      <c r="AP71" s="65">
        <f t="shared" si="19"/>
        <v>-5.0691196763712087E-2</v>
      </c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8"/>
      <c r="BC71" s="38"/>
      <c r="BD71" s="38"/>
      <c r="BE71" s="38"/>
      <c r="BF71" s="38"/>
      <c r="BG71" s="38"/>
      <c r="BH71" s="38"/>
      <c r="BI71" s="38"/>
      <c r="BJ71" s="38"/>
      <c r="BK71" s="39"/>
    </row>
    <row r="72" spans="2:63" s="40" customFormat="1" ht="12" x14ac:dyDescent="0.25">
      <c r="B72" s="60" t="s">
        <v>31</v>
      </c>
      <c r="C72" s="72">
        <f t="shared" si="20"/>
        <v>21624.97</v>
      </c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72">
        <f t="shared" si="21"/>
        <v>20455.259999999998</v>
      </c>
      <c r="AO72" s="73">
        <f t="shared" si="18"/>
        <v>-1169.7100000000028</v>
      </c>
      <c r="AP72" s="65">
        <f t="shared" si="19"/>
        <v>-5.4090710877286889E-2</v>
      </c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8"/>
      <c r="BC72" s="38"/>
      <c r="BD72" s="38"/>
      <c r="BE72" s="38"/>
      <c r="BF72" s="38"/>
      <c r="BG72" s="38"/>
      <c r="BH72" s="38"/>
      <c r="BI72" s="38"/>
      <c r="BJ72" s="38"/>
      <c r="BK72" s="39"/>
    </row>
    <row r="73" spans="2:63" s="40" customFormat="1" ht="12" x14ac:dyDescent="0.25">
      <c r="B73" s="60" t="s">
        <v>32</v>
      </c>
      <c r="C73" s="72">
        <f t="shared" si="20"/>
        <v>44360.45</v>
      </c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72">
        <f t="shared" si="21"/>
        <v>41676.449999999997</v>
      </c>
      <c r="AO73" s="73">
        <f t="shared" si="18"/>
        <v>-2684</v>
      </c>
      <c r="AP73" s="65">
        <f t="shared" si="19"/>
        <v>-6.0504345650235741E-2</v>
      </c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8"/>
      <c r="BC73" s="38"/>
      <c r="BD73" s="38"/>
      <c r="BE73" s="38"/>
      <c r="BF73" s="38"/>
      <c r="BG73" s="38"/>
      <c r="BH73" s="38"/>
      <c r="BI73" s="38"/>
      <c r="BJ73" s="38"/>
      <c r="BK73" s="39"/>
    </row>
    <row r="74" spans="2:63" s="40" customFormat="1" ht="12" x14ac:dyDescent="0.25">
      <c r="B74" s="60" t="s">
        <v>33</v>
      </c>
      <c r="C74" s="72">
        <f t="shared" si="20"/>
        <v>53948.32</v>
      </c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72">
        <f t="shared" si="21"/>
        <v>50331.24</v>
      </c>
      <c r="AO74" s="73">
        <f t="shared" si="18"/>
        <v>-3617.0800000000017</v>
      </c>
      <c r="AP74" s="65">
        <f t="shared" si="19"/>
        <v>-6.7047129549168569E-2</v>
      </c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8"/>
      <c r="BC74" s="38"/>
      <c r="BD74" s="38"/>
      <c r="BE74" s="38"/>
      <c r="BF74" s="38"/>
      <c r="BG74" s="38"/>
      <c r="BH74" s="38"/>
      <c r="BI74" s="38"/>
      <c r="BJ74" s="38"/>
      <c r="BK74" s="39"/>
    </row>
    <row r="75" spans="2:63" s="40" customFormat="1" ht="12" x14ac:dyDescent="0.25">
      <c r="B75" s="60" t="s">
        <v>34</v>
      </c>
      <c r="C75" s="72">
        <f t="shared" si="20"/>
        <v>55545.95</v>
      </c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72">
        <f t="shared" si="21"/>
        <v>51031.64</v>
      </c>
      <c r="AO75" s="73">
        <f t="shared" si="18"/>
        <v>-4514.3099999999977</v>
      </c>
      <c r="AP75" s="65">
        <f t="shared" si="19"/>
        <v>-8.1271631865149449E-2</v>
      </c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8"/>
      <c r="BC75" s="38"/>
      <c r="BD75" s="38"/>
      <c r="BE75" s="38"/>
      <c r="BF75" s="38"/>
      <c r="BG75" s="38"/>
      <c r="BH75" s="38"/>
      <c r="BI75" s="38"/>
      <c r="BJ75" s="38"/>
      <c r="BK75" s="39"/>
    </row>
    <row r="76" spans="2:63" s="40" customFormat="1" ht="12" x14ac:dyDescent="0.25">
      <c r="B76" s="60" t="s">
        <v>35</v>
      </c>
      <c r="C76" s="72">
        <f>+AU16</f>
        <v>235997.05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72">
        <f t="shared" si="21"/>
        <v>234441.5</v>
      </c>
      <c r="AO76" s="73">
        <f t="shared" si="18"/>
        <v>-1555.5499999999884</v>
      </c>
      <c r="AP76" s="65">
        <f t="shared" si="19"/>
        <v>-6.5913959517713821E-3</v>
      </c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8"/>
      <c r="BC76" s="38"/>
      <c r="BD76" s="38"/>
      <c r="BE76" s="38"/>
      <c r="BF76" s="38"/>
      <c r="BG76" s="38"/>
      <c r="BH76" s="38"/>
      <c r="BI76" s="38"/>
      <c r="BJ76" s="38"/>
      <c r="BK76" s="39"/>
    </row>
    <row r="77" spans="2:63" s="40" customFormat="1" ht="11.25" customHeight="1" x14ac:dyDescent="0.25"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7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8"/>
      <c r="BC77" s="38"/>
      <c r="BD77" s="38"/>
      <c r="BE77" s="38"/>
      <c r="BF77" s="38"/>
      <c r="BG77" s="38"/>
      <c r="BH77" s="38"/>
      <c r="BI77" s="38"/>
      <c r="BJ77" s="38"/>
      <c r="BK77" s="39"/>
    </row>
    <row r="78" spans="2:63" s="40" customFormat="1" ht="12" x14ac:dyDescent="0.25">
      <c r="B78" s="74" t="s">
        <v>36</v>
      </c>
      <c r="C78" s="75" t="s">
        <v>20</v>
      </c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">
        <v>21</v>
      </c>
      <c r="AO78" s="75" t="s">
        <v>22</v>
      </c>
      <c r="AP78" s="76" t="s">
        <v>23</v>
      </c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8"/>
      <c r="BC78" s="38"/>
      <c r="BD78" s="38"/>
      <c r="BE78" s="38"/>
      <c r="BF78" s="38"/>
      <c r="BG78" s="38"/>
      <c r="BH78" s="38"/>
      <c r="BI78" s="38"/>
      <c r="BJ78" s="38"/>
      <c r="BK78" s="39"/>
    </row>
    <row r="79" spans="2:63" s="40" customFormat="1" ht="12" x14ac:dyDescent="0.25">
      <c r="B79" s="60" t="s">
        <v>37</v>
      </c>
      <c r="C79" s="77">
        <f>+(C47*C72)/1000000</f>
        <v>18679.843710729998</v>
      </c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77">
        <f>+(AN47*AN72)/1000000</f>
        <v>17922.513571269996</v>
      </c>
      <c r="AO79" s="73">
        <f t="shared" ref="AO79" si="22">+AN79-C79</f>
        <v>-757.3301394600021</v>
      </c>
      <c r="AP79" s="65">
        <f t="shared" ref="AP79" si="23">+AO79/C79</f>
        <v>-4.0542637892895202E-2</v>
      </c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8"/>
      <c r="BC79" s="38"/>
      <c r="BD79" s="38"/>
      <c r="BE79" s="38"/>
      <c r="BF79" s="38"/>
      <c r="BG79" s="38"/>
      <c r="BH79" s="38"/>
      <c r="BI79" s="38"/>
      <c r="BJ79" s="38"/>
      <c r="BK79" s="39"/>
    </row>
    <row r="80" spans="2:63" s="40" customFormat="1" ht="12" x14ac:dyDescent="0.25"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7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8"/>
      <c r="BC80" s="38"/>
      <c r="BD80" s="38"/>
      <c r="BE80" s="38"/>
      <c r="BF80" s="38"/>
      <c r="BG80" s="38"/>
      <c r="BH80" s="38"/>
      <c r="BI80" s="38"/>
      <c r="BJ80" s="38"/>
      <c r="BK80" s="39"/>
    </row>
    <row r="81" spans="2:63" s="40" customFormat="1" ht="12" x14ac:dyDescent="0.25">
      <c r="B81" s="78" t="s">
        <v>38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7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8"/>
      <c r="BC81" s="38"/>
      <c r="BD81" s="38"/>
      <c r="BE81" s="38"/>
      <c r="BF81" s="38"/>
      <c r="BG81" s="38"/>
      <c r="BH81" s="38"/>
      <c r="BI81" s="38"/>
      <c r="BJ81" s="38"/>
      <c r="BK81" s="39"/>
    </row>
    <row r="82" spans="2:63" s="40" customFormat="1" ht="12" x14ac:dyDescent="0.25">
      <c r="B82" s="79" t="s">
        <v>39</v>
      </c>
      <c r="C82" s="80">
        <f>+C41</f>
        <v>56952.338883333337</v>
      </c>
      <c r="D82" s="81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3">
        <f>+AN41</f>
        <v>52091.585708333332</v>
      </c>
      <c r="AO82" s="36"/>
      <c r="AP82" s="37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8"/>
      <c r="BC82" s="38"/>
      <c r="BD82" s="38"/>
      <c r="BE82" s="38"/>
      <c r="BF82" s="38"/>
      <c r="BG82" s="38"/>
      <c r="BH82" s="38"/>
      <c r="BI82" s="38"/>
      <c r="BJ82" s="38"/>
      <c r="BK82" s="39"/>
    </row>
    <row r="83" spans="2:63" s="40" customFormat="1" ht="12" x14ac:dyDescent="0.25">
      <c r="B83" s="84" t="s">
        <v>40</v>
      </c>
      <c r="C83" s="85">
        <f>+(278*57)+(25211213/C82)+87823</f>
        <v>104111.6721271561</v>
      </c>
      <c r="D83" s="86" t="e">
        <f>+#REF!</f>
        <v>#REF!</v>
      </c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87">
        <f>+(278*57)+(25211213/AN82)+87823</f>
        <v>104152.9786053195</v>
      </c>
      <c r="AO83" s="36"/>
      <c r="AP83" s="37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8"/>
      <c r="BC83" s="38"/>
      <c r="BD83" s="38"/>
      <c r="BE83" s="38"/>
      <c r="BF83" s="38"/>
      <c r="BG83" s="38"/>
      <c r="BH83" s="38"/>
      <c r="BI83" s="38"/>
      <c r="BJ83" s="38"/>
      <c r="BK83" s="39"/>
    </row>
    <row r="84" spans="2:63" s="40" customFormat="1" ht="12" x14ac:dyDescent="0.25">
      <c r="B84" s="84" t="s">
        <v>41</v>
      </c>
      <c r="C84" s="88">
        <f>+'[34]PRECIOS 2020'!$C$32</f>
        <v>1.2519</v>
      </c>
      <c r="D84" s="86">
        <f>+AN84</f>
        <v>1.2519</v>
      </c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89">
        <f>+'[34]PRECIOS 2020'!$C$32</f>
        <v>1.2519</v>
      </c>
      <c r="AO84" s="36"/>
      <c r="AP84" s="37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8"/>
      <c r="BC84" s="38"/>
      <c r="BD84" s="38"/>
      <c r="BE84" s="38"/>
      <c r="BF84" s="38"/>
      <c r="BG84" s="38"/>
      <c r="BH84" s="38"/>
      <c r="BI84" s="38"/>
      <c r="BJ84" s="38"/>
      <c r="BK84" s="39"/>
    </row>
    <row r="85" spans="2:63" s="40" customFormat="1" ht="12" x14ac:dyDescent="0.25">
      <c r="B85" s="84" t="s">
        <v>42</v>
      </c>
      <c r="C85" s="90">
        <f>+'[34]PRECIOS 2020'!$C$49</f>
        <v>7.2000000000000005E-4</v>
      </c>
      <c r="D85" s="90">
        <f>+D77</f>
        <v>0</v>
      </c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1">
        <f>+'[34]PRECIOS 2020'!$C$49</f>
        <v>7.2000000000000005E-4</v>
      </c>
      <c r="AO85" s="36"/>
      <c r="AP85" s="37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8"/>
      <c r="BC85" s="38"/>
      <c r="BD85" s="38"/>
      <c r="BE85" s="38"/>
      <c r="BF85" s="38"/>
      <c r="BG85" s="38"/>
      <c r="BH85" s="38"/>
      <c r="BI85" s="38"/>
      <c r="BJ85" s="38"/>
      <c r="BK85" s="39"/>
    </row>
    <row r="86" spans="2:63" s="40" customFormat="1" ht="12" x14ac:dyDescent="0.25">
      <c r="B86" s="84" t="s">
        <v>43</v>
      </c>
      <c r="C86" s="92">
        <v>6077</v>
      </c>
      <c r="D86" s="86">
        <f>+AN86</f>
        <v>4209.7</v>
      </c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93">
        <f>+'[34]PRECIOS 2020'!$D$53</f>
        <v>4209.7</v>
      </c>
      <c r="AO86" s="36"/>
      <c r="AP86" s="37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8"/>
      <c r="BC86" s="38"/>
      <c r="BD86" s="38"/>
      <c r="BE86" s="38"/>
      <c r="BF86" s="38"/>
      <c r="BG86" s="38"/>
      <c r="BH86" s="38"/>
      <c r="BI86" s="38"/>
      <c r="BJ86" s="38"/>
      <c r="BK86" s="39"/>
    </row>
    <row r="87" spans="2:63" s="40" customFormat="1" ht="12" x14ac:dyDescent="0.25">
      <c r="B87" s="94" t="s">
        <v>44</v>
      </c>
      <c r="C87" s="95">
        <f>+(((C83*C84))*(1-C85))+C86</f>
        <v>136320.55940630479</v>
      </c>
      <c r="D87" s="96">
        <f>+D79</f>
        <v>0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8">
        <f>+(((AN83*AN84))*(1-AN85))+AN86</f>
        <v>134504.93375397995</v>
      </c>
      <c r="AO87" s="36"/>
      <c r="AP87" s="37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8"/>
      <c r="BC87" s="38"/>
      <c r="BD87" s="38"/>
      <c r="BE87" s="38"/>
      <c r="BF87" s="38"/>
      <c r="BG87" s="38"/>
      <c r="BH87" s="38"/>
      <c r="BI87" s="38"/>
      <c r="BJ87" s="38"/>
      <c r="BK87" s="39"/>
    </row>
    <row r="88" spans="2:63" x14ac:dyDescent="0.2">
      <c r="C88" s="99" t="s">
        <v>0</v>
      </c>
    </row>
    <row r="89" spans="2:63" x14ac:dyDescent="0.2">
      <c r="C89" s="100" t="s">
        <v>0</v>
      </c>
    </row>
    <row r="90" spans="2:63" x14ac:dyDescent="0.2">
      <c r="C90" s="8" t="s">
        <v>0</v>
      </c>
    </row>
  </sheetData>
  <mergeCells count="2">
    <mergeCell ref="E4:P4"/>
    <mergeCell ref="BK6:B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0E97D-80ED-4121-A93C-ADA4430552E3}">
  <dimension ref="A1"/>
  <sheetViews>
    <sheetView workbookViewId="0">
      <selection activeCell="B19" sqref="B19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COMPARATIVO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HERNANDEZ LEON</dc:creator>
  <cp:lastModifiedBy>Edilberto Guevara Castaño</cp:lastModifiedBy>
  <dcterms:created xsi:type="dcterms:W3CDTF">2021-03-15T16:27:41Z</dcterms:created>
  <dcterms:modified xsi:type="dcterms:W3CDTF">2021-10-07T19:50:54Z</dcterms:modified>
</cp:coreProperties>
</file>