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pivotTables/pivotTable1.xml" ContentType="application/vnd.openxmlformats-officedocument.spreadsheetml.pivotTable+xml"/>
  <Override PartName="/xl/drawings/drawing3.xml" ContentType="application/vnd.openxmlformats-officedocument.drawing+xml"/>
  <Override PartName="/xl/ctrlProps/ctrlProp4.xml" ContentType="application/vnd.ms-excel.controlproperties+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codeName="ThisWorkbook" hidePivotFieldList="1" autoCompressPictures="0" defaultThemeVersion="124226"/>
  <mc:AlternateContent xmlns:mc="http://schemas.openxmlformats.org/markup-compatibility/2006">
    <mc:Choice Requires="x15">
      <x15ac:absPath xmlns:x15ac="http://schemas.microsoft.com/office/spreadsheetml/2010/11/ac" url="C:\Users\hrentre\Desktop\"/>
    </mc:Choice>
  </mc:AlternateContent>
  <xr:revisionPtr revIDLastSave="0" documentId="8_{0897A505-F8D8-4709-B13A-BD7BD9B9BAAF}" xr6:coauthVersionLast="45" xr6:coauthVersionMax="45" xr10:uidLastSave="{00000000-0000-0000-0000-000000000000}"/>
  <bookViews>
    <workbookView xWindow="-120" yWindow="-120" windowWidth="20730" windowHeight="11160" tabRatio="791" xr2:uid="{00000000-000D-0000-FFFF-FFFF00000000}"/>
  </bookViews>
  <sheets>
    <sheet name="1.Generalidades " sheetId="26" r:id="rId1"/>
    <sheet name="2.Datos" sheetId="19" r:id="rId2"/>
    <sheet name="3. Documentación de Controles " sheetId="24" r:id="rId3"/>
    <sheet name="Resumen de Controles" sheetId="27" r:id="rId4"/>
    <sheet name="Tablero Seguimiento" sheetId="23" r:id="rId5"/>
    <sheet name="1.Consecuencia - Escala" sheetId="16" r:id="rId6"/>
    <sheet name="2.Probabilidad - Escala" sheetId="3" r:id="rId7"/>
    <sheet name="3.Controles - Escala" sheetId="15" r:id="rId8"/>
    <sheet name="4.Agrupadores" sheetId="25" r:id="rId9"/>
    <sheet name="Listas" sheetId="18" r:id="rId10"/>
    <sheet name="Working" sheetId="20" state="hidden" r:id="rId11"/>
  </sheets>
  <externalReferences>
    <externalReference r:id="rId12"/>
    <externalReference r:id="rId13"/>
    <externalReference r:id="rId14"/>
    <externalReference r:id="rId1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516</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5" hidden="1">'1.Consecuencia - Escala'!#REF!</definedName>
    <definedName name="_xlnm._FilterDatabase" localSheetId="1" hidden="1">'2.Datos'!$A$2:$DT$100</definedName>
    <definedName name="_xlnm._FilterDatabase" localSheetId="2" hidden="1">'3. Documentación de Controles '!$A$1:$H$169</definedName>
    <definedName name="_xlnm._FilterDatabase" localSheetId="8" hidden="1">'4.Agrupadores'!$A$1:$C$25</definedName>
    <definedName name="biblioteca" localSheetId="0">[1]Listas!$B$68:$B$153</definedName>
    <definedName name="biblioteca">Listas!$B$68:$B$153</definedName>
    <definedName name="Categorías" localSheetId="0">[1]Listas!$B$4:$B$8</definedName>
    <definedName name="Categorías" localSheetId="2">[2]Listas!$B$4:$B$7</definedName>
    <definedName name="Categorías" localSheetId="8">[2]Listas!$B$4:$B$8</definedName>
    <definedName name="Categorías">Listas!$B$4:$B$8</definedName>
    <definedName name="Clasificación">Listas!$E$4:$E$6</definedName>
    <definedName name="Comercial">Listas!$C$13:$C$14</definedName>
    <definedName name="Consecuencia" localSheetId="0">[1]Listas!$D$44:$D$48</definedName>
    <definedName name="Consecuencia" localSheetId="2">[2]Listas!$D$44:$D$48</definedName>
    <definedName name="Consecuencia" localSheetId="8">[2]Listas!$D$44:$D$48</definedName>
    <definedName name="Consecuencia">Listas!$D$44:$D$48</definedName>
    <definedName name="Controles" localSheetId="0">[1]Listas!$C$27:$C$31</definedName>
    <definedName name="Controles" localSheetId="2">[2]Listas!$C$27:$C$31</definedName>
    <definedName name="Controles" localSheetId="8">[2]Listas!$C$27:$C$31</definedName>
    <definedName name="Controles">Listas!$C$27:$C$31</definedName>
    <definedName name="Cumplimiento">Listas!$F$13:$F$15</definedName>
    <definedName name="DQAD">[3]Listas!$D$36:$D$40</definedName>
    <definedName name="Estratégico">Listas!$B$13:$B$21</definedName>
    <definedName name="Fases" localSheetId="0">[1]Listas!$B$27:$B$32</definedName>
    <definedName name="Fases" localSheetId="2">[2]Listas!$B$27:$B$32</definedName>
    <definedName name="Fases" localSheetId="8">[2]Listas!$B$27:$B$32</definedName>
    <definedName name="Fases">Listas!$B$27:$B$32</definedName>
    <definedName name="Financiero">Listas!$D$13:$D$15</definedName>
    <definedName name="Impacto" localSheetId="0">[1]Listas!$D$27:$D$33</definedName>
    <definedName name="Impacto" localSheetId="2">[2]Listas!$D$27:$D$33</definedName>
    <definedName name="Impacto" localSheetId="8">[2]Listas!$D$27:$D$33</definedName>
    <definedName name="Impacto">Listas!$D$27:$D$34</definedName>
    <definedName name="nombre" localSheetId="2">[2]Listas!$B$69:$B$154</definedName>
    <definedName name="nombre" localSheetId="8">[2]Listas!$B$69:$B$154</definedName>
    <definedName name="nombre">[4]Listas!$B$68:$B$146</definedName>
    <definedName name="Operacional">Listas!$E$13:$E$19</definedName>
    <definedName name="Origen" localSheetId="0">[1]Listas!$D$4:$D$6</definedName>
    <definedName name="Origen" localSheetId="2">[2]Listas!$D$4:$D$6</definedName>
    <definedName name="Origen" localSheetId="8">[2]Listas!$D$4:$D$6</definedName>
    <definedName name="Origen">Listas!$D$4:$D$6</definedName>
    <definedName name="Pal_Workbook_GUID" hidden="1">"SRV5JTSEWQE97SUVXH2724TZ"</definedName>
    <definedName name="Prob">[4]Listas!$D$37:$D$41</definedName>
    <definedName name="Probabilidad" localSheetId="0">[1]Listas!$D$37:$D$41</definedName>
    <definedName name="Probabilidad" localSheetId="2">[2]Listas!$D$37:$D$41</definedName>
    <definedName name="Probabilidad" localSheetId="8">[2]Listas!$D$37:$D$41</definedName>
    <definedName name="Probabilidad">Listas!$D$37:$D$41</definedName>
    <definedName name="rango1" localSheetId="0">[1]Listas!$FA$501</definedName>
    <definedName name="rango1" localSheetId="2">[2]Listas!$FA$508</definedName>
    <definedName name="rango1" localSheetId="8">[2]Listas!$FA$501</definedName>
    <definedName name="rango1">Listas!$FA$501</definedName>
    <definedName name="rango10" localSheetId="0">[1]Listas!$FJ$501</definedName>
    <definedName name="rango10" localSheetId="2">[2]Listas!$FJ$508</definedName>
    <definedName name="rango10" localSheetId="8">[2]Listas!$FJ$501</definedName>
    <definedName name="rango10">Listas!$FJ$501</definedName>
    <definedName name="rango11" localSheetId="0">[1]Listas!$FK$501</definedName>
    <definedName name="rango11" localSheetId="2">[2]Listas!$FK$508</definedName>
    <definedName name="rango11" localSheetId="8">[2]Listas!$FK$501</definedName>
    <definedName name="rango11">Listas!$FK$501</definedName>
    <definedName name="rango12" localSheetId="0">[1]Listas!$FL$501</definedName>
    <definedName name="rango12" localSheetId="2">[2]Listas!$FL$508</definedName>
    <definedName name="rango12" localSheetId="8">[2]Listas!$FL$501</definedName>
    <definedName name="rango12">Listas!$FL$501</definedName>
    <definedName name="rango13" localSheetId="0">[1]Listas!$FM$501</definedName>
    <definedName name="rango13" localSheetId="2">[2]Listas!$FM$508</definedName>
    <definedName name="rango13" localSheetId="8">[2]Listas!$FM$501</definedName>
    <definedName name="rango13">Listas!$FM$501</definedName>
    <definedName name="rango14" localSheetId="0">[1]Listas!$FN$501</definedName>
    <definedName name="rango14" localSheetId="2">[2]Listas!$FN$508</definedName>
    <definedName name="rango14" localSheetId="8">[2]Listas!$FN$501</definedName>
    <definedName name="rango14">Listas!$FN$501</definedName>
    <definedName name="rango15" localSheetId="0">[1]Listas!$FO$501</definedName>
    <definedName name="rango15" localSheetId="2">[2]Listas!$FO$508</definedName>
    <definedName name="rango15" localSheetId="8">[2]Listas!$FO$501</definedName>
    <definedName name="rango15">Listas!$FO$501</definedName>
    <definedName name="rango16" localSheetId="0">[1]Listas!$FP$501</definedName>
    <definedName name="rango16" localSheetId="2">[2]Listas!$FP$508</definedName>
    <definedName name="rango16" localSheetId="8">[2]Listas!$FP$501</definedName>
    <definedName name="rango16">Listas!$FP$501</definedName>
    <definedName name="rango17" localSheetId="0">[1]Listas!$FQ$501</definedName>
    <definedName name="rango17" localSheetId="2">[2]Listas!$FQ$508</definedName>
    <definedName name="rango17" localSheetId="8">[2]Listas!$FQ$501</definedName>
    <definedName name="rango17">Listas!$FQ$501</definedName>
    <definedName name="rango18" localSheetId="0">[1]Listas!$FR$501</definedName>
    <definedName name="rango18" localSheetId="2">[2]Listas!$FR$508</definedName>
    <definedName name="rango18" localSheetId="8">[2]Listas!$FR$501</definedName>
    <definedName name="rango18">Listas!$FR$501</definedName>
    <definedName name="rango19" localSheetId="0">[1]Listas!$FS$501</definedName>
    <definedName name="rango19" localSheetId="2">[2]Listas!$FS$508</definedName>
    <definedName name="rango19" localSheetId="8">[2]Listas!$FS$501</definedName>
    <definedName name="rango19">Listas!$FS$501</definedName>
    <definedName name="rango2" localSheetId="0">[1]Listas!$FB$501</definedName>
    <definedName name="rango2" localSheetId="2">[2]Listas!$FB$508</definedName>
    <definedName name="rango2" localSheetId="8">[2]Listas!$FB$501</definedName>
    <definedName name="rango2">Listas!$FB$501</definedName>
    <definedName name="rango20" localSheetId="0">[1]Listas!$FT$501</definedName>
    <definedName name="rango20" localSheetId="2">[2]Listas!$FT$508</definedName>
    <definedName name="rango20" localSheetId="8">[2]Listas!$FT$501</definedName>
    <definedName name="rango20">Listas!$FT$501</definedName>
    <definedName name="rango21" localSheetId="0">[1]Listas!$FU$501</definedName>
    <definedName name="rango21" localSheetId="2">[2]Listas!$FU$508</definedName>
    <definedName name="rango21" localSheetId="8">[2]Listas!$FU$501</definedName>
    <definedName name="rango21">Listas!$FU$501</definedName>
    <definedName name="rango22" localSheetId="0">[1]Listas!$FV$501</definedName>
    <definedName name="rango22" localSheetId="2">[2]Listas!$FV$508</definedName>
    <definedName name="rango22" localSheetId="8">[2]Listas!$FV$501</definedName>
    <definedName name="rango22">Listas!$FV$501</definedName>
    <definedName name="rango23" localSheetId="0">[1]Listas!$FW$501</definedName>
    <definedName name="rango23" localSheetId="2">[2]Listas!$FW$508</definedName>
    <definedName name="rango23" localSheetId="8">[2]Listas!$FW$501</definedName>
    <definedName name="rango23">Listas!$FW$501</definedName>
    <definedName name="rango24" localSheetId="0">[1]Listas!$FX$501</definedName>
    <definedName name="rango24" localSheetId="2">[2]Listas!$FX$508</definedName>
    <definedName name="rango24" localSheetId="8">[2]Listas!$FX$501</definedName>
    <definedName name="rango24">Listas!$FX$501</definedName>
    <definedName name="rango25" localSheetId="0">[1]Listas!$FY$501</definedName>
    <definedName name="rango25" localSheetId="2">[2]Listas!$FY$508</definedName>
    <definedName name="rango25" localSheetId="8">[2]Listas!$FY$501</definedName>
    <definedName name="rango25">Listas!$FY$501</definedName>
    <definedName name="rango3" localSheetId="0">[1]Listas!$FC$501</definedName>
    <definedName name="rango3" localSheetId="2">[2]Listas!$FC$508</definedName>
    <definedName name="rango3" localSheetId="8">[2]Listas!$FC$501</definedName>
    <definedName name="rango3">Listas!$FC$501</definedName>
    <definedName name="rango4" localSheetId="0">[1]Listas!$FD$501</definedName>
    <definedName name="rango4" localSheetId="2">[2]Listas!$FD$508</definedName>
    <definedName name="rango4" localSheetId="8">[2]Listas!$FD$501</definedName>
    <definedName name="rango4">Listas!$FD$501</definedName>
    <definedName name="rango5" localSheetId="0">[1]Listas!$FE$501</definedName>
    <definedName name="rango5" localSheetId="2">[2]Listas!$FE$508</definedName>
    <definedName name="rango5" localSheetId="8">[2]Listas!$FE$501</definedName>
    <definedName name="rango5">Listas!$FE$501</definedName>
    <definedName name="rango6" localSheetId="0">[1]Listas!$FF$501</definedName>
    <definedName name="rango6" localSheetId="2">[2]Listas!$FF$508</definedName>
    <definedName name="rango6" localSheetId="8">[2]Listas!$FF$501</definedName>
    <definedName name="rango6">Listas!$FF$501</definedName>
    <definedName name="rango7" localSheetId="0">[1]Listas!$FG$501</definedName>
    <definedName name="rango7" localSheetId="2">[2]Listas!$FG$508</definedName>
    <definedName name="rango7" localSheetId="8">[2]Listas!$FG$501</definedName>
    <definedName name="rango7">Listas!$FG$501</definedName>
    <definedName name="rango8" localSheetId="0">[1]Listas!$FH$501</definedName>
    <definedName name="rango8" localSheetId="2">[2]Listas!$FH$508</definedName>
    <definedName name="rango8" localSheetId="8">[2]Listas!$FH$501</definedName>
    <definedName name="rango8">Listas!$FH$501</definedName>
    <definedName name="rango9" localSheetId="0">[1]Listas!$FI$501</definedName>
    <definedName name="rango9" localSheetId="2">[2]Listas!$FI$508</definedName>
    <definedName name="rango9" localSheetId="8">[2]Listas!$FI$501</definedName>
    <definedName name="rango9">Listas!$FI$501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_xlnm.Print_Titles" localSheetId="10">Working!$1:$4</definedName>
  </definedNames>
  <calcPr calcId="191029"/>
  <pivotCaches>
    <pivotCache cacheId="0"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5" i="24" l="1"/>
  <c r="G163" i="24" l="1"/>
  <c r="G134" i="24"/>
  <c r="G132" i="24"/>
  <c r="G137" i="24" l="1"/>
  <c r="B137" i="24" l="1"/>
  <c r="G50" i="24"/>
  <c r="B50" i="24"/>
  <c r="G138" i="24" l="1"/>
  <c r="G72" i="24" l="1"/>
  <c r="B72" i="24"/>
  <c r="G70" i="24"/>
  <c r="G10" i="24"/>
  <c r="B119" i="24"/>
  <c r="G139" i="24"/>
  <c r="G161" i="24"/>
  <c r="G152" i="24"/>
  <c r="G129" i="24"/>
  <c r="G119" i="24"/>
  <c r="G97" i="24"/>
  <c r="G96" i="24"/>
  <c r="G71" i="24"/>
  <c r="G136" i="24"/>
  <c r="G162" i="24"/>
  <c r="G151" i="24"/>
  <c r="G153" i="24"/>
  <c r="G154" i="24"/>
  <c r="G156" i="24"/>
  <c r="G157" i="24"/>
  <c r="G123" i="24"/>
  <c r="G89" i="24"/>
  <c r="G90" i="24"/>
  <c r="G91" i="24"/>
  <c r="G92" i="24"/>
  <c r="G93" i="24"/>
  <c r="G88" i="24"/>
  <c r="G87" i="24"/>
  <c r="G86" i="24"/>
  <c r="G81" i="24"/>
  <c r="G49" i="24"/>
  <c r="G23" i="24"/>
  <c r="G9" i="24"/>
  <c r="G582" i="24"/>
  <c r="B582" i="24"/>
  <c r="G581" i="24"/>
  <c r="B581" i="24"/>
  <c r="G580" i="24"/>
  <c r="B580" i="24"/>
  <c r="G579" i="24"/>
  <c r="B579" i="24"/>
  <c r="G578" i="24"/>
  <c r="B578" i="24"/>
  <c r="G577" i="24"/>
  <c r="B577" i="24"/>
  <c r="G576" i="24"/>
  <c r="B576" i="24"/>
  <c r="G575" i="24"/>
  <c r="B575" i="24"/>
  <c r="G574" i="24"/>
  <c r="B574" i="24"/>
  <c r="G573" i="24"/>
  <c r="B573" i="24"/>
  <c r="G572" i="24"/>
  <c r="B572" i="24"/>
  <c r="G571" i="24"/>
  <c r="B571" i="24"/>
  <c r="G570" i="24"/>
  <c r="B570" i="24"/>
  <c r="G569" i="24"/>
  <c r="B569" i="24"/>
  <c r="G568" i="24"/>
  <c r="B568" i="24"/>
  <c r="G567" i="24"/>
  <c r="B567" i="24"/>
  <c r="G566" i="24"/>
  <c r="B566" i="24"/>
  <c r="G565" i="24"/>
  <c r="B565" i="24"/>
  <c r="G564" i="24"/>
  <c r="B564" i="24"/>
  <c r="G563" i="24"/>
  <c r="B563" i="24"/>
  <c r="G562" i="24"/>
  <c r="B562" i="24"/>
  <c r="G561" i="24"/>
  <c r="B561" i="24"/>
  <c r="G560" i="24"/>
  <c r="B560" i="24"/>
  <c r="G559" i="24"/>
  <c r="B559" i="24"/>
  <c r="G558" i="24"/>
  <c r="B558" i="24"/>
  <c r="G557" i="24"/>
  <c r="B557" i="24"/>
  <c r="G556" i="24"/>
  <c r="B556" i="24"/>
  <c r="G555" i="24"/>
  <c r="B555" i="24"/>
  <c r="G554" i="24"/>
  <c r="B554" i="24"/>
  <c r="G553" i="24"/>
  <c r="B553" i="24"/>
  <c r="G552" i="24"/>
  <c r="B552" i="24"/>
  <c r="G551" i="24"/>
  <c r="B551" i="24"/>
  <c r="G550" i="24"/>
  <c r="B550" i="24"/>
  <c r="G549" i="24"/>
  <c r="B549" i="24"/>
  <c r="G548" i="24"/>
  <c r="B548" i="24"/>
  <c r="G547" i="24"/>
  <c r="B547" i="24"/>
  <c r="G546" i="24"/>
  <c r="B546" i="24"/>
  <c r="G545" i="24"/>
  <c r="B545" i="24"/>
  <c r="G544" i="24"/>
  <c r="B544" i="24"/>
  <c r="G543" i="24"/>
  <c r="B543" i="24"/>
  <c r="G542" i="24"/>
  <c r="B542" i="24"/>
  <c r="G541" i="24"/>
  <c r="B541" i="24"/>
  <c r="G540" i="24"/>
  <c r="B540" i="24"/>
  <c r="G539" i="24"/>
  <c r="B539" i="24"/>
  <c r="G538" i="24"/>
  <c r="B538" i="24"/>
  <c r="G537" i="24"/>
  <c r="B537" i="24"/>
  <c r="G536" i="24"/>
  <c r="B536" i="24"/>
  <c r="G535" i="24"/>
  <c r="B535" i="24"/>
  <c r="G534" i="24"/>
  <c r="B534" i="24"/>
  <c r="G533" i="24"/>
  <c r="B533" i="24"/>
  <c r="G532" i="24"/>
  <c r="B532" i="24"/>
  <c r="G531" i="24"/>
  <c r="B531" i="24"/>
  <c r="G530" i="24"/>
  <c r="B530" i="24"/>
  <c r="G529" i="24"/>
  <c r="B529" i="24"/>
  <c r="G528" i="24"/>
  <c r="B528" i="24"/>
  <c r="G527" i="24"/>
  <c r="B527" i="24"/>
  <c r="G526" i="24"/>
  <c r="B526" i="24"/>
  <c r="G525" i="24"/>
  <c r="B525" i="24"/>
  <c r="G524" i="24"/>
  <c r="B524" i="24"/>
  <c r="G523" i="24"/>
  <c r="B523" i="24"/>
  <c r="G522" i="24"/>
  <c r="B522" i="24"/>
  <c r="G521" i="24"/>
  <c r="B521" i="24"/>
  <c r="G520" i="24"/>
  <c r="B520" i="24"/>
  <c r="G519" i="24"/>
  <c r="B519" i="24"/>
  <c r="G518" i="24"/>
  <c r="B518" i="24"/>
  <c r="G517" i="24"/>
  <c r="B517" i="24"/>
  <c r="G516" i="24"/>
  <c r="B516" i="24"/>
  <c r="G515" i="24"/>
  <c r="B515" i="24"/>
  <c r="G514" i="24"/>
  <c r="B514" i="24"/>
  <c r="G513" i="24"/>
  <c r="B513" i="24"/>
  <c r="G512" i="24"/>
  <c r="B512" i="24"/>
  <c r="G511" i="24"/>
  <c r="B511" i="24"/>
  <c r="G510" i="24"/>
  <c r="B510" i="24"/>
  <c r="G509" i="24"/>
  <c r="B509" i="24"/>
  <c r="G508" i="24"/>
  <c r="B508" i="24"/>
  <c r="G507" i="24"/>
  <c r="B507" i="24"/>
  <c r="G506" i="24"/>
  <c r="B506" i="24"/>
  <c r="G505" i="24"/>
  <c r="B505" i="24"/>
  <c r="G504" i="24"/>
  <c r="B504" i="24"/>
  <c r="G503" i="24"/>
  <c r="B503" i="24"/>
  <c r="G502" i="24"/>
  <c r="B502" i="24"/>
  <c r="G501" i="24"/>
  <c r="B501" i="24"/>
  <c r="G500" i="24"/>
  <c r="B500" i="24"/>
  <c r="G499" i="24"/>
  <c r="B499" i="24"/>
  <c r="G498" i="24"/>
  <c r="B498" i="24"/>
  <c r="G497" i="24"/>
  <c r="B497" i="24"/>
  <c r="G496" i="24"/>
  <c r="B496" i="24"/>
  <c r="G495" i="24"/>
  <c r="B495" i="24"/>
  <c r="G494" i="24"/>
  <c r="B494" i="24"/>
  <c r="G493" i="24"/>
  <c r="B493" i="24"/>
  <c r="G492" i="24"/>
  <c r="B492" i="24"/>
  <c r="G491" i="24"/>
  <c r="B491" i="24"/>
  <c r="G490" i="24"/>
  <c r="B490" i="24"/>
  <c r="G489" i="24"/>
  <c r="B489" i="24"/>
  <c r="G488" i="24"/>
  <c r="B488" i="24"/>
  <c r="G487" i="24"/>
  <c r="B487" i="24"/>
  <c r="G486" i="24"/>
  <c r="B486" i="24"/>
  <c r="G485" i="24"/>
  <c r="B485" i="24"/>
  <c r="G484" i="24"/>
  <c r="B484" i="24"/>
  <c r="G483" i="24"/>
  <c r="B483" i="24"/>
  <c r="G482" i="24"/>
  <c r="B482" i="24"/>
  <c r="G481" i="24"/>
  <c r="B481" i="24"/>
  <c r="G480" i="24"/>
  <c r="B480" i="24"/>
  <c r="G479" i="24"/>
  <c r="B479" i="24"/>
  <c r="G478" i="24"/>
  <c r="B478" i="24"/>
  <c r="G477" i="24"/>
  <c r="B477" i="24"/>
  <c r="G476" i="24"/>
  <c r="B476" i="24"/>
  <c r="G475" i="24"/>
  <c r="B475" i="24"/>
  <c r="G474" i="24"/>
  <c r="B474" i="24"/>
  <c r="G473" i="24"/>
  <c r="B473" i="24"/>
  <c r="G472" i="24"/>
  <c r="B472" i="24"/>
  <c r="G471" i="24"/>
  <c r="B471" i="24"/>
  <c r="G470" i="24"/>
  <c r="B470" i="24"/>
  <c r="G469" i="24"/>
  <c r="B469" i="24"/>
  <c r="G468" i="24"/>
  <c r="B468" i="24"/>
  <c r="G467" i="24"/>
  <c r="B467" i="24"/>
  <c r="G466" i="24"/>
  <c r="B466" i="24"/>
  <c r="G465" i="24"/>
  <c r="B465" i="24"/>
  <c r="G464" i="24"/>
  <c r="B464" i="24"/>
  <c r="G463" i="24"/>
  <c r="B463" i="24"/>
  <c r="G462" i="24"/>
  <c r="B462" i="24"/>
  <c r="G461" i="24"/>
  <c r="B461" i="24"/>
  <c r="G460" i="24"/>
  <c r="B460" i="24"/>
  <c r="G459" i="24"/>
  <c r="B459" i="24"/>
  <c r="G458" i="24"/>
  <c r="B458" i="24"/>
  <c r="G457" i="24"/>
  <c r="B457" i="24"/>
  <c r="G456" i="24"/>
  <c r="B456" i="24"/>
  <c r="G455" i="24"/>
  <c r="B455" i="24"/>
  <c r="G454" i="24"/>
  <c r="B454" i="24"/>
  <c r="G453" i="24"/>
  <c r="B453" i="24"/>
  <c r="G452" i="24"/>
  <c r="B452" i="24"/>
  <c r="G451" i="24"/>
  <c r="B451" i="24"/>
  <c r="G450" i="24"/>
  <c r="B450" i="24"/>
  <c r="G449" i="24"/>
  <c r="B449" i="24"/>
  <c r="G448" i="24"/>
  <c r="B448" i="24"/>
  <c r="G447" i="24"/>
  <c r="B447" i="24"/>
  <c r="G446" i="24"/>
  <c r="B446" i="24"/>
  <c r="G445" i="24"/>
  <c r="B445" i="24"/>
  <c r="G444" i="24"/>
  <c r="B444" i="24"/>
  <c r="G443" i="24"/>
  <c r="B443" i="24"/>
  <c r="G442" i="24"/>
  <c r="B442" i="24"/>
  <c r="G441" i="24"/>
  <c r="B441" i="24"/>
  <c r="G440" i="24"/>
  <c r="B440" i="24"/>
  <c r="G439" i="24"/>
  <c r="B439" i="24"/>
  <c r="G438" i="24"/>
  <c r="B438" i="24"/>
  <c r="G437" i="24"/>
  <c r="B437" i="24"/>
  <c r="G436" i="24"/>
  <c r="B436" i="24"/>
  <c r="G435" i="24"/>
  <c r="B435" i="24"/>
  <c r="G434" i="24"/>
  <c r="B434" i="24"/>
  <c r="G433" i="24"/>
  <c r="B433" i="24"/>
  <c r="G432" i="24"/>
  <c r="B432" i="24"/>
  <c r="G431" i="24"/>
  <c r="B431" i="24"/>
  <c r="G430" i="24"/>
  <c r="B430" i="24"/>
  <c r="G429" i="24"/>
  <c r="B429" i="24"/>
  <c r="G428" i="24"/>
  <c r="B428" i="24"/>
  <c r="G427" i="24"/>
  <c r="B427" i="24"/>
  <c r="G426" i="24"/>
  <c r="B426" i="24"/>
  <c r="G425" i="24"/>
  <c r="B425" i="24"/>
  <c r="G424" i="24"/>
  <c r="B424" i="24"/>
  <c r="G423" i="24"/>
  <c r="B423" i="24"/>
  <c r="G422" i="24"/>
  <c r="B422" i="24"/>
  <c r="G421" i="24"/>
  <c r="B421" i="24"/>
  <c r="G420" i="24"/>
  <c r="B420" i="24"/>
  <c r="G419" i="24"/>
  <c r="B419" i="24"/>
  <c r="G418" i="24"/>
  <c r="B418" i="24"/>
  <c r="G417" i="24"/>
  <c r="B417" i="24"/>
  <c r="G416" i="24"/>
  <c r="B416" i="24"/>
  <c r="G415" i="24"/>
  <c r="B415" i="24"/>
  <c r="G414" i="24"/>
  <c r="B414" i="24"/>
  <c r="G413" i="24"/>
  <c r="B413" i="24"/>
  <c r="G412" i="24"/>
  <c r="B412" i="24"/>
  <c r="G411" i="24"/>
  <c r="B411" i="24"/>
  <c r="G410" i="24"/>
  <c r="B410" i="24"/>
  <c r="G409" i="24"/>
  <c r="B409" i="24"/>
  <c r="G408" i="24"/>
  <c r="B408" i="24"/>
  <c r="G407" i="24"/>
  <c r="B407" i="24"/>
  <c r="G406" i="24"/>
  <c r="B406" i="24"/>
  <c r="G405" i="24"/>
  <c r="B405" i="24"/>
  <c r="G404" i="24"/>
  <c r="B404" i="24"/>
  <c r="G403" i="24"/>
  <c r="B403" i="24"/>
  <c r="G402" i="24"/>
  <c r="B402" i="24"/>
  <c r="G401" i="24"/>
  <c r="B401" i="24"/>
  <c r="G400" i="24"/>
  <c r="B400" i="24"/>
  <c r="G399" i="24"/>
  <c r="B399" i="24"/>
  <c r="G398" i="24"/>
  <c r="B398" i="24"/>
  <c r="G397" i="24"/>
  <c r="B397" i="24"/>
  <c r="G396" i="24"/>
  <c r="B396" i="24"/>
  <c r="G395" i="24"/>
  <c r="B395" i="24"/>
  <c r="G394" i="24"/>
  <c r="B394" i="24"/>
  <c r="G393" i="24"/>
  <c r="B393" i="24"/>
  <c r="G392" i="24"/>
  <c r="B392" i="24"/>
  <c r="G391" i="24"/>
  <c r="B391" i="24"/>
  <c r="G390" i="24"/>
  <c r="B390" i="24"/>
  <c r="G389" i="24"/>
  <c r="B389" i="24"/>
  <c r="G388" i="24"/>
  <c r="B388" i="24"/>
  <c r="G387" i="24"/>
  <c r="B387" i="24"/>
  <c r="G386" i="24"/>
  <c r="B386" i="24"/>
  <c r="G385" i="24"/>
  <c r="B385" i="24"/>
  <c r="G384" i="24"/>
  <c r="B384" i="24"/>
  <c r="G383" i="24"/>
  <c r="B383" i="24"/>
  <c r="G382" i="24"/>
  <c r="B382" i="24"/>
  <c r="G381" i="24"/>
  <c r="B381" i="24"/>
  <c r="G380" i="24"/>
  <c r="B380" i="24"/>
  <c r="G379" i="24"/>
  <c r="B379" i="24"/>
  <c r="G378" i="24"/>
  <c r="B378" i="24"/>
  <c r="G377" i="24"/>
  <c r="B377" i="24"/>
  <c r="G376" i="24"/>
  <c r="B376" i="24"/>
  <c r="G375" i="24"/>
  <c r="B375" i="24"/>
  <c r="G374" i="24"/>
  <c r="B374" i="24"/>
  <c r="G373" i="24"/>
  <c r="B373" i="24"/>
  <c r="G372" i="24"/>
  <c r="B372" i="24"/>
  <c r="G371" i="24"/>
  <c r="B371" i="24"/>
  <c r="G370" i="24"/>
  <c r="B370" i="24"/>
  <c r="G369" i="24"/>
  <c r="B369" i="24"/>
  <c r="G368" i="24"/>
  <c r="B368" i="24"/>
  <c r="G367" i="24"/>
  <c r="B367" i="24"/>
  <c r="G366" i="24"/>
  <c r="B366" i="24"/>
  <c r="G365" i="24"/>
  <c r="B365" i="24"/>
  <c r="G364" i="24"/>
  <c r="B364" i="24"/>
  <c r="G363" i="24"/>
  <c r="B363" i="24"/>
  <c r="G362" i="24"/>
  <c r="B362" i="24"/>
  <c r="G361" i="24"/>
  <c r="B361" i="24"/>
  <c r="G360" i="24"/>
  <c r="B360" i="24"/>
  <c r="G359" i="24"/>
  <c r="B359" i="24"/>
  <c r="G358" i="24"/>
  <c r="B358" i="24"/>
  <c r="G357" i="24"/>
  <c r="B357" i="24"/>
  <c r="G356" i="24"/>
  <c r="B356" i="24"/>
  <c r="G355" i="24"/>
  <c r="B355" i="24"/>
  <c r="G354" i="24"/>
  <c r="B354" i="24"/>
  <c r="G353" i="24"/>
  <c r="B353" i="24"/>
  <c r="G352" i="24"/>
  <c r="B352" i="24"/>
  <c r="G351" i="24"/>
  <c r="B351" i="24"/>
  <c r="G350" i="24"/>
  <c r="B350" i="24"/>
  <c r="G349" i="24"/>
  <c r="B349" i="24"/>
  <c r="G348" i="24"/>
  <c r="B348" i="24"/>
  <c r="G347" i="24"/>
  <c r="B347" i="24"/>
  <c r="G346" i="24"/>
  <c r="B346" i="24"/>
  <c r="G345" i="24"/>
  <c r="B345" i="24"/>
  <c r="G344" i="24"/>
  <c r="B344" i="24"/>
  <c r="G343" i="24"/>
  <c r="B343" i="24"/>
  <c r="G342" i="24"/>
  <c r="B342" i="24"/>
  <c r="G341" i="24"/>
  <c r="B341" i="24"/>
  <c r="G340" i="24"/>
  <c r="B340" i="24"/>
  <c r="G339" i="24"/>
  <c r="B339" i="24"/>
  <c r="G338" i="24"/>
  <c r="B338" i="24"/>
  <c r="G337" i="24"/>
  <c r="B337" i="24"/>
  <c r="G336" i="24"/>
  <c r="B336" i="24"/>
  <c r="G335" i="24"/>
  <c r="B335" i="24"/>
  <c r="G334" i="24"/>
  <c r="B334" i="24"/>
  <c r="G333" i="24"/>
  <c r="B333" i="24"/>
  <c r="G332" i="24"/>
  <c r="B332" i="24"/>
  <c r="G331" i="24"/>
  <c r="B331" i="24"/>
  <c r="G330" i="24"/>
  <c r="B330" i="24"/>
  <c r="G329" i="24"/>
  <c r="B329" i="24"/>
  <c r="G328" i="24"/>
  <c r="B328" i="24"/>
  <c r="G327" i="24"/>
  <c r="B327" i="24"/>
  <c r="G326" i="24"/>
  <c r="B326" i="24"/>
  <c r="G325" i="24"/>
  <c r="B325" i="24"/>
  <c r="G324" i="24"/>
  <c r="B324" i="24"/>
  <c r="G323" i="24"/>
  <c r="B323" i="24"/>
  <c r="G322" i="24"/>
  <c r="B322" i="24"/>
  <c r="G321" i="24"/>
  <c r="B321" i="24"/>
  <c r="G320" i="24"/>
  <c r="B320" i="24"/>
  <c r="G319" i="24"/>
  <c r="B319" i="24"/>
  <c r="G318" i="24"/>
  <c r="B318" i="24"/>
  <c r="G317" i="24"/>
  <c r="B317" i="24"/>
  <c r="G316" i="24"/>
  <c r="B316" i="24"/>
  <c r="G315" i="24"/>
  <c r="B315" i="24"/>
  <c r="G314" i="24"/>
  <c r="B314" i="24"/>
  <c r="G313" i="24"/>
  <c r="B313" i="24"/>
  <c r="G312" i="24"/>
  <c r="B312" i="24"/>
  <c r="G311" i="24"/>
  <c r="B311" i="24"/>
  <c r="G310" i="24"/>
  <c r="B310" i="24"/>
  <c r="G309" i="24"/>
  <c r="B309" i="24"/>
  <c r="G308" i="24"/>
  <c r="B308" i="24"/>
  <c r="G307" i="24"/>
  <c r="B307" i="24"/>
  <c r="G306" i="24"/>
  <c r="B306" i="24"/>
  <c r="G305" i="24"/>
  <c r="B305" i="24"/>
  <c r="G304" i="24"/>
  <c r="B304" i="24"/>
  <c r="G303" i="24"/>
  <c r="B303" i="24"/>
  <c r="G302" i="24"/>
  <c r="B302" i="24"/>
  <c r="G301" i="24"/>
  <c r="B301" i="24"/>
  <c r="G300" i="24"/>
  <c r="B300" i="24"/>
  <c r="G299" i="24"/>
  <c r="B299" i="24"/>
  <c r="G298" i="24"/>
  <c r="B298" i="24"/>
  <c r="G297" i="24"/>
  <c r="B297" i="24"/>
  <c r="G296" i="24"/>
  <c r="B296" i="24"/>
  <c r="G295" i="24"/>
  <c r="B295" i="24"/>
  <c r="G294" i="24"/>
  <c r="B294" i="24"/>
  <c r="G293" i="24"/>
  <c r="B293" i="24"/>
  <c r="G292" i="24"/>
  <c r="B292" i="24"/>
  <c r="G291" i="24"/>
  <c r="B291" i="24"/>
  <c r="G290" i="24"/>
  <c r="B290" i="24"/>
  <c r="G289" i="24"/>
  <c r="B289" i="24"/>
  <c r="G288" i="24"/>
  <c r="B288" i="24"/>
  <c r="G287" i="24"/>
  <c r="B287" i="24"/>
  <c r="G286" i="24"/>
  <c r="B286" i="24"/>
  <c r="G285" i="24"/>
  <c r="B285" i="24"/>
  <c r="G284" i="24"/>
  <c r="B284" i="24"/>
  <c r="G283" i="24"/>
  <c r="B283" i="24"/>
  <c r="G282" i="24"/>
  <c r="B282" i="24"/>
  <c r="G281" i="24"/>
  <c r="B281" i="24"/>
  <c r="G280" i="24"/>
  <c r="B280" i="24"/>
  <c r="G279" i="24"/>
  <c r="B279" i="24"/>
  <c r="G278" i="24"/>
  <c r="B278" i="24"/>
  <c r="G277" i="24"/>
  <c r="B277" i="24"/>
  <c r="G276" i="24"/>
  <c r="B276" i="24"/>
  <c r="G275" i="24"/>
  <c r="B275" i="24"/>
  <c r="G274" i="24"/>
  <c r="B274" i="24"/>
  <c r="G273" i="24"/>
  <c r="B273" i="24"/>
  <c r="G272" i="24"/>
  <c r="B272" i="24"/>
  <c r="G271" i="24"/>
  <c r="B271" i="24"/>
  <c r="G270" i="24"/>
  <c r="B270" i="24"/>
  <c r="G269" i="24"/>
  <c r="B269" i="24"/>
  <c r="G268" i="24"/>
  <c r="B268" i="24"/>
  <c r="G267" i="24"/>
  <c r="B267" i="24"/>
  <c r="G266" i="24"/>
  <c r="B266" i="24"/>
  <c r="G265" i="24"/>
  <c r="B265" i="24"/>
  <c r="G264" i="24"/>
  <c r="B264" i="24"/>
  <c r="G263" i="24"/>
  <c r="B263" i="24"/>
  <c r="G262" i="24"/>
  <c r="B262" i="24"/>
  <c r="G261" i="24"/>
  <c r="B261" i="24"/>
  <c r="G260" i="24"/>
  <c r="B260" i="24"/>
  <c r="G259" i="24"/>
  <c r="B259" i="24"/>
  <c r="G258" i="24"/>
  <c r="B258" i="24"/>
  <c r="G257" i="24"/>
  <c r="B257" i="24"/>
  <c r="G256" i="24"/>
  <c r="B256" i="24"/>
  <c r="G255" i="24"/>
  <c r="B255" i="24"/>
  <c r="G254" i="24"/>
  <c r="B254" i="24"/>
  <c r="G253" i="24"/>
  <c r="B253" i="24"/>
  <c r="G252" i="24"/>
  <c r="B252" i="24"/>
  <c r="G251" i="24"/>
  <c r="B251" i="24"/>
  <c r="G250" i="24"/>
  <c r="B250" i="24"/>
  <c r="G249" i="24"/>
  <c r="B249" i="24"/>
  <c r="G248" i="24"/>
  <c r="B248" i="24"/>
  <c r="G247" i="24"/>
  <c r="B247" i="24"/>
  <c r="G246" i="24"/>
  <c r="B246" i="24"/>
  <c r="G245" i="24"/>
  <c r="B245" i="24"/>
  <c r="G244" i="24"/>
  <c r="B244" i="24"/>
  <c r="G243" i="24"/>
  <c r="B243" i="24"/>
  <c r="G242" i="24"/>
  <c r="B242" i="24"/>
  <c r="G241" i="24"/>
  <c r="B241" i="24"/>
  <c r="G240" i="24"/>
  <c r="B240" i="24"/>
  <c r="G239" i="24"/>
  <c r="B239" i="24"/>
  <c r="G238" i="24"/>
  <c r="B238" i="24"/>
  <c r="G237" i="24"/>
  <c r="B237" i="24"/>
  <c r="G236" i="24"/>
  <c r="B236" i="24"/>
  <c r="G235" i="24"/>
  <c r="B235" i="24"/>
  <c r="G234" i="24"/>
  <c r="B234" i="24"/>
  <c r="G233" i="24"/>
  <c r="B233" i="24"/>
  <c r="G232" i="24"/>
  <c r="B232" i="24"/>
  <c r="G231" i="24"/>
  <c r="B231" i="24"/>
  <c r="G230" i="24"/>
  <c r="B230" i="24"/>
  <c r="G229" i="24"/>
  <c r="B229" i="24"/>
  <c r="G228" i="24"/>
  <c r="B228" i="24"/>
  <c r="G227" i="24"/>
  <c r="B227" i="24"/>
  <c r="G226" i="24"/>
  <c r="B226" i="24"/>
  <c r="G225" i="24"/>
  <c r="B225" i="24"/>
  <c r="G224" i="24"/>
  <c r="B224" i="24"/>
  <c r="G223" i="24"/>
  <c r="B223" i="24"/>
  <c r="G222" i="24"/>
  <c r="B222" i="24"/>
  <c r="G221" i="24"/>
  <c r="B221" i="24"/>
  <c r="G220" i="24"/>
  <c r="B220" i="24"/>
  <c r="G219" i="24"/>
  <c r="B219" i="24"/>
  <c r="G218" i="24"/>
  <c r="B218" i="24"/>
  <c r="G217" i="24"/>
  <c r="B217" i="24"/>
  <c r="G216" i="24"/>
  <c r="B216" i="24"/>
  <c r="G215" i="24"/>
  <c r="B215" i="24"/>
  <c r="G214" i="24"/>
  <c r="B214" i="24"/>
  <c r="G213" i="24"/>
  <c r="B213" i="24"/>
  <c r="G212" i="24"/>
  <c r="B212" i="24"/>
  <c r="G211" i="24"/>
  <c r="B211" i="24"/>
  <c r="G210" i="24"/>
  <c r="B210" i="24"/>
  <c r="G209" i="24"/>
  <c r="B209" i="24"/>
  <c r="G208" i="24"/>
  <c r="B208" i="24"/>
  <c r="G207" i="24"/>
  <c r="B207" i="24"/>
  <c r="G206" i="24"/>
  <c r="B206" i="24"/>
  <c r="G205" i="24"/>
  <c r="B205" i="24"/>
  <c r="G204" i="24"/>
  <c r="B204" i="24"/>
  <c r="G203" i="24"/>
  <c r="B203" i="24"/>
  <c r="G202" i="24"/>
  <c r="B202" i="24"/>
  <c r="G201" i="24"/>
  <c r="B201" i="24"/>
  <c r="G200" i="24"/>
  <c r="B200" i="24"/>
  <c r="G199" i="24"/>
  <c r="B199" i="24"/>
  <c r="G198" i="24"/>
  <c r="B198" i="24"/>
  <c r="G197" i="24"/>
  <c r="B197" i="24"/>
  <c r="G196" i="24"/>
  <c r="B196" i="24"/>
  <c r="G195" i="24"/>
  <c r="B195" i="24"/>
  <c r="G194" i="24"/>
  <c r="B194" i="24"/>
  <c r="G193" i="24"/>
  <c r="B193" i="24"/>
  <c r="G192" i="24"/>
  <c r="B192" i="24"/>
  <c r="G191" i="24"/>
  <c r="B191" i="24"/>
  <c r="G190" i="24"/>
  <c r="B190" i="24"/>
  <c r="G189" i="24"/>
  <c r="B189" i="24"/>
  <c r="G188" i="24"/>
  <c r="B188" i="24"/>
  <c r="G187" i="24"/>
  <c r="B187" i="24"/>
  <c r="G186" i="24"/>
  <c r="B186" i="24"/>
  <c r="G185" i="24"/>
  <c r="B185" i="24"/>
  <c r="G184" i="24"/>
  <c r="B184" i="24"/>
  <c r="G183" i="24"/>
  <c r="B183" i="24"/>
  <c r="G182" i="24"/>
  <c r="B182" i="24"/>
  <c r="G181" i="24"/>
  <c r="B181" i="24"/>
  <c r="G180" i="24"/>
  <c r="B180" i="24"/>
  <c r="G179" i="24"/>
  <c r="B179" i="24"/>
  <c r="G178" i="24"/>
  <c r="B178" i="24"/>
  <c r="G177" i="24"/>
  <c r="B177" i="24"/>
  <c r="G176" i="24"/>
  <c r="B176" i="24"/>
  <c r="G175" i="24"/>
  <c r="B175" i="24"/>
  <c r="G174" i="24"/>
  <c r="B174" i="24"/>
  <c r="G173" i="24"/>
  <c r="B173" i="24"/>
  <c r="G172" i="24"/>
  <c r="B172" i="24"/>
  <c r="G171" i="24"/>
  <c r="B171" i="24"/>
  <c r="B139" i="24"/>
  <c r="G169" i="24"/>
  <c r="B169" i="24"/>
  <c r="G168" i="24"/>
  <c r="B168" i="24"/>
  <c r="G167" i="24"/>
  <c r="B167" i="24"/>
  <c r="G166" i="24"/>
  <c r="B166" i="24"/>
  <c r="G165" i="24"/>
  <c r="B165" i="24"/>
  <c r="G164" i="24"/>
  <c r="B164" i="24"/>
  <c r="B163" i="24"/>
  <c r="B162" i="24"/>
  <c r="B161" i="24"/>
  <c r="G160" i="24"/>
  <c r="B160" i="24"/>
  <c r="G159" i="24"/>
  <c r="B159" i="24"/>
  <c r="G158" i="24"/>
  <c r="B158" i="24"/>
  <c r="B157" i="24"/>
  <c r="B156" i="24"/>
  <c r="B155" i="24"/>
  <c r="B154" i="24"/>
  <c r="B153" i="24"/>
  <c r="B152" i="24"/>
  <c r="B151" i="24"/>
  <c r="G150" i="24"/>
  <c r="B150" i="24"/>
  <c r="G149" i="24"/>
  <c r="B149" i="24"/>
  <c r="G148" i="24"/>
  <c r="B148" i="24"/>
  <c r="G147" i="24"/>
  <c r="B147" i="24"/>
  <c r="G146" i="24"/>
  <c r="B146" i="24"/>
  <c r="G145" i="24"/>
  <c r="B145" i="24"/>
  <c r="G144" i="24"/>
  <c r="B144" i="24"/>
  <c r="G143" i="24"/>
  <c r="B143" i="24"/>
  <c r="G142" i="24"/>
  <c r="B142" i="24"/>
  <c r="G141" i="24"/>
  <c r="B141" i="24"/>
  <c r="G140" i="24"/>
  <c r="B140" i="24"/>
  <c r="B138" i="24"/>
  <c r="B136" i="24"/>
  <c r="G135" i="24"/>
  <c r="B135" i="24"/>
  <c r="B134" i="24"/>
  <c r="G133" i="24"/>
  <c r="B133" i="24"/>
  <c r="B132" i="24"/>
  <c r="G131" i="24"/>
  <c r="B131" i="24"/>
  <c r="G130" i="24"/>
  <c r="B130" i="24"/>
  <c r="B129" i="24"/>
  <c r="G128" i="24"/>
  <c r="B128" i="24"/>
  <c r="G127" i="24"/>
  <c r="B127" i="24"/>
  <c r="G126" i="24"/>
  <c r="B126" i="24"/>
  <c r="G125" i="24"/>
  <c r="B125" i="24"/>
  <c r="G124" i="24"/>
  <c r="B124" i="24"/>
  <c r="B123" i="24"/>
  <c r="G122" i="24"/>
  <c r="B122" i="24"/>
  <c r="G121" i="24"/>
  <c r="B121" i="24"/>
  <c r="G120" i="24"/>
  <c r="B120" i="24"/>
  <c r="G118" i="24"/>
  <c r="B118" i="24"/>
  <c r="G117" i="24"/>
  <c r="B117" i="24"/>
  <c r="G116" i="24"/>
  <c r="B116" i="24"/>
  <c r="G115" i="24"/>
  <c r="B115" i="24"/>
  <c r="G114" i="24"/>
  <c r="B114" i="24"/>
  <c r="G113" i="24"/>
  <c r="B113" i="24"/>
  <c r="B112" i="24"/>
  <c r="G111" i="24"/>
  <c r="B111" i="24"/>
  <c r="G110" i="24"/>
  <c r="B110" i="24"/>
  <c r="G109" i="24"/>
  <c r="B109" i="24"/>
  <c r="G108" i="24"/>
  <c r="B108" i="24"/>
  <c r="G107" i="24"/>
  <c r="B107" i="24"/>
  <c r="G106" i="24"/>
  <c r="B106" i="24"/>
  <c r="G105" i="24"/>
  <c r="B105" i="24"/>
  <c r="G104" i="24"/>
  <c r="B104" i="24"/>
  <c r="G103" i="24"/>
  <c r="B103" i="24"/>
  <c r="G102" i="24"/>
  <c r="B102" i="24"/>
  <c r="G101" i="24"/>
  <c r="B101" i="24"/>
  <c r="G100" i="24"/>
  <c r="B100" i="24"/>
  <c r="G99" i="24"/>
  <c r="B99" i="24"/>
  <c r="G98" i="24"/>
  <c r="B98" i="24"/>
  <c r="B97" i="24"/>
  <c r="B96" i="24"/>
  <c r="G95" i="24"/>
  <c r="B95" i="24"/>
  <c r="G94" i="24"/>
  <c r="B94" i="24"/>
  <c r="B93" i="24"/>
  <c r="B92" i="24"/>
  <c r="B91" i="24"/>
  <c r="B90" i="24"/>
  <c r="B89" i="24"/>
  <c r="B88" i="24"/>
  <c r="B87" i="24"/>
  <c r="B86" i="24"/>
  <c r="G85" i="24"/>
  <c r="B85" i="24"/>
  <c r="G84" i="24"/>
  <c r="B84" i="24"/>
  <c r="G83" i="24"/>
  <c r="B83" i="24"/>
  <c r="G82" i="24"/>
  <c r="B82" i="24"/>
  <c r="B81" i="24"/>
  <c r="G80" i="24"/>
  <c r="B80" i="24"/>
  <c r="G79" i="24"/>
  <c r="B79" i="24"/>
  <c r="G78" i="24"/>
  <c r="B78" i="24"/>
  <c r="G77" i="24"/>
  <c r="B77" i="24"/>
  <c r="G76" i="24"/>
  <c r="B76" i="24"/>
  <c r="G75" i="24"/>
  <c r="B75" i="24"/>
  <c r="G74" i="24"/>
  <c r="B74" i="24"/>
  <c r="G73" i="24"/>
  <c r="B73" i="24"/>
  <c r="B71" i="24"/>
  <c r="B70" i="24"/>
  <c r="G69" i="24"/>
  <c r="B69" i="24"/>
  <c r="G68" i="24"/>
  <c r="B68" i="24"/>
  <c r="G67" i="24"/>
  <c r="B67" i="24"/>
  <c r="G66" i="24"/>
  <c r="B66" i="24"/>
  <c r="G65" i="24"/>
  <c r="B65" i="24"/>
  <c r="G64" i="24"/>
  <c r="B64" i="24"/>
  <c r="G63" i="24"/>
  <c r="B63" i="24"/>
  <c r="B62" i="24"/>
  <c r="G61" i="24"/>
  <c r="B61" i="24"/>
  <c r="G60" i="24"/>
  <c r="B60" i="24"/>
  <c r="G59" i="24"/>
  <c r="B59" i="24"/>
  <c r="G58" i="24"/>
  <c r="B58" i="24"/>
  <c r="G57" i="24"/>
  <c r="B57" i="24"/>
  <c r="G56" i="24"/>
  <c r="B56" i="24"/>
  <c r="G55" i="24"/>
  <c r="B55" i="24"/>
  <c r="G54" i="24"/>
  <c r="B54" i="24"/>
  <c r="G53" i="24"/>
  <c r="B53" i="24"/>
  <c r="G52" i="24"/>
  <c r="B52" i="24"/>
  <c r="G51" i="24"/>
  <c r="B51" i="24"/>
  <c r="B49" i="24"/>
  <c r="G48" i="24"/>
  <c r="B48" i="24"/>
  <c r="G47" i="24"/>
  <c r="B47" i="24"/>
  <c r="G46" i="24"/>
  <c r="B46" i="24"/>
  <c r="G45" i="24"/>
  <c r="B45" i="24"/>
  <c r="G44" i="24"/>
  <c r="B44" i="24"/>
  <c r="G43" i="24"/>
  <c r="B43" i="24"/>
  <c r="G42" i="24"/>
  <c r="B42" i="24"/>
  <c r="G41" i="24"/>
  <c r="B41" i="24"/>
  <c r="G40" i="24"/>
  <c r="B40" i="24"/>
  <c r="G39" i="24"/>
  <c r="B39" i="24"/>
  <c r="G38" i="24"/>
  <c r="B38" i="24"/>
  <c r="G37" i="24"/>
  <c r="B37" i="24"/>
  <c r="G36" i="24"/>
  <c r="B36" i="24"/>
  <c r="B35" i="24"/>
  <c r="G34" i="24"/>
  <c r="B34" i="24"/>
  <c r="G33" i="24"/>
  <c r="B33" i="24"/>
  <c r="G32" i="24"/>
  <c r="B32" i="24"/>
  <c r="G31" i="24"/>
  <c r="B31" i="24"/>
  <c r="G30" i="24"/>
  <c r="B30" i="24"/>
  <c r="B29" i="24"/>
  <c r="G28" i="24"/>
  <c r="B28" i="24"/>
  <c r="G27" i="24"/>
  <c r="B27" i="24"/>
  <c r="G26" i="24"/>
  <c r="B26" i="24"/>
  <c r="G25" i="24"/>
  <c r="B25" i="24"/>
  <c r="G24" i="24"/>
  <c r="B24" i="24"/>
  <c r="B23" i="24"/>
  <c r="G22" i="24"/>
  <c r="B22" i="24"/>
  <c r="G21" i="24"/>
  <c r="B21" i="24"/>
  <c r="G20" i="24"/>
  <c r="B20" i="24"/>
  <c r="G19" i="24"/>
  <c r="B19" i="24"/>
  <c r="G18" i="24"/>
  <c r="B18" i="24"/>
  <c r="G17" i="24"/>
  <c r="B17" i="24"/>
  <c r="G16" i="24"/>
  <c r="B16" i="24"/>
  <c r="G15" i="24"/>
  <c r="B15" i="24"/>
  <c r="G14" i="24"/>
  <c r="B14" i="24"/>
  <c r="G13" i="24"/>
  <c r="B13" i="24"/>
  <c r="G12" i="24"/>
  <c r="B12" i="24"/>
  <c r="G11" i="24"/>
  <c r="B11" i="24"/>
  <c r="B10" i="24"/>
  <c r="B9" i="24"/>
  <c r="G8" i="24"/>
  <c r="B8" i="24"/>
  <c r="G7" i="24"/>
  <c r="B7" i="24"/>
  <c r="G6" i="24"/>
  <c r="B6" i="24"/>
  <c r="G5" i="24"/>
  <c r="B5" i="24"/>
  <c r="G4" i="24"/>
  <c r="B4" i="24"/>
  <c r="G3" i="24"/>
  <c r="B3" i="24"/>
  <c r="G2" i="24"/>
  <c r="B2" i="24"/>
  <c r="F2" i="23" l="1"/>
  <c r="B8" i="26" l="1"/>
  <c r="B9" i="26"/>
  <c r="B10" i="26"/>
  <c r="E60" i="18"/>
  <c r="Z3" i="19" l="1"/>
  <c r="E61" i="18"/>
  <c r="H61" i="18"/>
  <c r="G61" i="18"/>
  <c r="G57" i="18"/>
  <c r="H59" i="18"/>
  <c r="E57" i="18"/>
  <c r="F60" i="18"/>
  <c r="F59" i="18"/>
  <c r="G58" i="18"/>
  <c r="H58" i="18"/>
  <c r="E59" i="18"/>
  <c r="H57" i="18"/>
  <c r="G60" i="18"/>
  <c r="F58" i="18"/>
  <c r="I58" i="18"/>
  <c r="I57" i="18"/>
  <c r="G59" i="18"/>
  <c r="E58" i="18"/>
  <c r="F57" i="18"/>
  <c r="I61" i="18"/>
  <c r="I59" i="18"/>
  <c r="F61" i="18"/>
  <c r="H60" i="18"/>
  <c r="I60" i="18"/>
  <c r="HM3" i="19" l="1"/>
  <c r="HN3" i="19"/>
  <c r="HO3" i="19"/>
  <c r="HS3" i="19"/>
  <c r="HT3" i="19"/>
  <c r="HX3" i="19"/>
  <c r="HY3" i="19"/>
  <c r="IC3" i="19"/>
  <c r="ID3" i="19"/>
  <c r="IH3" i="19"/>
  <c r="II3" i="19"/>
  <c r="IM3" i="19"/>
  <c r="IN3" i="19"/>
  <c r="IR3" i="19"/>
  <c r="IS3" i="19"/>
  <c r="IW3" i="19"/>
  <c r="IX3" i="19"/>
  <c r="JB3" i="19"/>
  <c r="JC3" i="19"/>
  <c r="JG3" i="19"/>
  <c r="JH3" i="19"/>
  <c r="JL3" i="19"/>
  <c r="JM3" i="19"/>
  <c r="JQ3" i="19"/>
  <c r="JR3" i="19"/>
  <c r="JV3" i="19"/>
  <c r="JW3" i="19"/>
  <c r="KA3" i="19"/>
  <c r="KB3" i="19"/>
  <c r="KF3" i="19"/>
  <c r="KG3" i="19"/>
  <c r="KK3" i="19"/>
  <c r="KL3" i="19"/>
  <c r="KP3" i="19"/>
  <c r="KQ3" i="19"/>
  <c r="KU3" i="19"/>
  <c r="KV3" i="19"/>
  <c r="KZ3" i="19"/>
  <c r="LA3" i="19"/>
  <c r="LE3" i="19"/>
  <c r="LF3" i="19"/>
  <c r="LJ3" i="19"/>
  <c r="LK3" i="19"/>
  <c r="LO3" i="19"/>
  <c r="LP3" i="19"/>
  <c r="LT3" i="19"/>
  <c r="LU3" i="19"/>
  <c r="LY3" i="19"/>
  <c r="LZ3" i="19"/>
  <c r="MD3" i="19"/>
  <c r="ME3" i="19"/>
  <c r="LG3" i="19" l="1"/>
  <c r="CZ3" i="19" s="1"/>
  <c r="KW3" i="19"/>
  <c r="CR3" i="19" s="1"/>
  <c r="KM3" i="19"/>
  <c r="KC3" i="19"/>
  <c r="KD3" i="19" s="1"/>
  <c r="JS3" i="19"/>
  <c r="JT3" i="19" s="1"/>
  <c r="JI3" i="19"/>
  <c r="JJ3" i="19" s="1"/>
  <c r="IY3" i="19"/>
  <c r="BD3" i="19" s="1"/>
  <c r="LQ3" i="19"/>
  <c r="LR3" i="19" s="1"/>
  <c r="MA3" i="19"/>
  <c r="DP3" i="19" s="1"/>
  <c r="IO3" i="19"/>
  <c r="IE3" i="19"/>
  <c r="AN3" i="19" s="1"/>
  <c r="HU3" i="19"/>
  <c r="HV3" i="19" s="1"/>
  <c r="MF3" i="19"/>
  <c r="DT3" i="19" s="1"/>
  <c r="LV3" i="19"/>
  <c r="DL3" i="19" s="1"/>
  <c r="LL3" i="19"/>
  <c r="DD3" i="19" s="1"/>
  <c r="LB3" i="19"/>
  <c r="LC3" i="19" s="1"/>
  <c r="KR3" i="19"/>
  <c r="KS3" i="19" s="1"/>
  <c r="KH3" i="19"/>
  <c r="KI3" i="19" s="1"/>
  <c r="JX3" i="19"/>
  <c r="BX3" i="19" s="1"/>
  <c r="JN3" i="19"/>
  <c r="JO3" i="19" s="1"/>
  <c r="JD3" i="19"/>
  <c r="BH3" i="19" s="1"/>
  <c r="IT3" i="19"/>
  <c r="IU3" i="19" s="1"/>
  <c r="IJ3" i="19"/>
  <c r="AR3" i="19" s="1"/>
  <c r="HZ3" i="19"/>
  <c r="IA3" i="19" s="1"/>
  <c r="HP3" i="19"/>
  <c r="X3" i="19" s="1"/>
  <c r="DH3" i="19"/>
  <c r="CJ3" i="19"/>
  <c r="KN3" i="19"/>
  <c r="BT3" i="19"/>
  <c r="BL3" i="19"/>
  <c r="IZ3" i="19"/>
  <c r="MG3" i="19"/>
  <c r="LM3" i="19"/>
  <c r="KX3" i="19" l="1"/>
  <c r="JY3" i="19"/>
  <c r="CF3" i="19"/>
  <c r="CB3" i="19"/>
  <c r="LH3" i="19"/>
  <c r="LW3" i="19"/>
  <c r="CN3" i="19"/>
  <c r="MB3" i="19"/>
  <c r="AZ3" i="19"/>
  <c r="JE3" i="19"/>
  <c r="IP3" i="19"/>
  <c r="IK3" i="19"/>
  <c r="AF3" i="19"/>
  <c r="IF3" i="19"/>
  <c r="CV3" i="19"/>
  <c r="AJ3" i="19"/>
  <c r="BP3" i="19"/>
  <c r="Y3" i="19"/>
  <c r="HQ3" i="19"/>
  <c r="JC4" i="19" l="1"/>
  <c r="JC5" i="19"/>
  <c r="JC6" i="19"/>
  <c r="JC7" i="19"/>
  <c r="JC8" i="19"/>
  <c r="JC9" i="19"/>
  <c r="JC10" i="19"/>
  <c r="JC11" i="19"/>
  <c r="JC12" i="19"/>
  <c r="JC13" i="19"/>
  <c r="JC14" i="19"/>
  <c r="JC15" i="19"/>
  <c r="JC16" i="19"/>
  <c r="JC17" i="19"/>
  <c r="JC18" i="19"/>
  <c r="JC19" i="19"/>
  <c r="JC20" i="19"/>
  <c r="JC21" i="19"/>
  <c r="JC22" i="19"/>
  <c r="JC23" i="19"/>
  <c r="JC24" i="19"/>
  <c r="JC25" i="19"/>
  <c r="JC26" i="19"/>
  <c r="JC27" i="19"/>
  <c r="JC28" i="19"/>
  <c r="JC29" i="19"/>
  <c r="JC30" i="19"/>
  <c r="JC31" i="19"/>
  <c r="JC32" i="19"/>
  <c r="JC33" i="19"/>
  <c r="JC34" i="19"/>
  <c r="JC35" i="19"/>
  <c r="JC36" i="19"/>
  <c r="JC37" i="19"/>
  <c r="JC38" i="19"/>
  <c r="JC39" i="19"/>
  <c r="JC40" i="19"/>
  <c r="JC41" i="19"/>
  <c r="JC42" i="19"/>
  <c r="JC43" i="19"/>
  <c r="JC44" i="19"/>
  <c r="JC45" i="19"/>
  <c r="JC46" i="19"/>
  <c r="JC47" i="19"/>
  <c r="JC48" i="19"/>
  <c r="JC49" i="19"/>
  <c r="JC50" i="19"/>
  <c r="JC51" i="19"/>
  <c r="JC52" i="19"/>
  <c r="JC53" i="19"/>
  <c r="JC54" i="19"/>
  <c r="JC55" i="19"/>
  <c r="JC56" i="19"/>
  <c r="JC57" i="19"/>
  <c r="JC58" i="19"/>
  <c r="JC59" i="19"/>
  <c r="JC60" i="19"/>
  <c r="JC61" i="19"/>
  <c r="JC62" i="19"/>
  <c r="JC63" i="19"/>
  <c r="JC64" i="19"/>
  <c r="JC65" i="19"/>
  <c r="JC66" i="19"/>
  <c r="JC67" i="19"/>
  <c r="JC68" i="19"/>
  <c r="JC69" i="19"/>
  <c r="JC70" i="19"/>
  <c r="JC71" i="19"/>
  <c r="JC72" i="19"/>
  <c r="JC73" i="19"/>
  <c r="JC74" i="19"/>
  <c r="JC75" i="19"/>
  <c r="JC76" i="19"/>
  <c r="JC77" i="19"/>
  <c r="JC78" i="19"/>
  <c r="JC79" i="19"/>
  <c r="JC80" i="19"/>
  <c r="JC81" i="19"/>
  <c r="JC82" i="19"/>
  <c r="JC83" i="19"/>
  <c r="JC84" i="19"/>
  <c r="JC85" i="19"/>
  <c r="JC86" i="19"/>
  <c r="JC87" i="19"/>
  <c r="JC88" i="19"/>
  <c r="JC89" i="19"/>
  <c r="JC90" i="19"/>
  <c r="JC91" i="19"/>
  <c r="JC92" i="19"/>
  <c r="JC93" i="19"/>
  <c r="JC94" i="19"/>
  <c r="JC95" i="19"/>
  <c r="JC96" i="19"/>
  <c r="JC97" i="19"/>
  <c r="JC98" i="19"/>
  <c r="JC99" i="19"/>
  <c r="JC100" i="19"/>
  <c r="JC101" i="19"/>
  <c r="HN4" i="19"/>
  <c r="HO4" i="19"/>
  <c r="HN5" i="19"/>
  <c r="HO5" i="19"/>
  <c r="HN6" i="19"/>
  <c r="HO6" i="19"/>
  <c r="HN7" i="19"/>
  <c r="HO7" i="19"/>
  <c r="HS4" i="19"/>
  <c r="HT4" i="19"/>
  <c r="HS5" i="19"/>
  <c r="HT5" i="19"/>
  <c r="HS6" i="19"/>
  <c r="HT6" i="19"/>
  <c r="HS7" i="19"/>
  <c r="HT7" i="19"/>
  <c r="HX4" i="19"/>
  <c r="HY4" i="19"/>
  <c r="HX5" i="19"/>
  <c r="HY5" i="19"/>
  <c r="HX6" i="19"/>
  <c r="HY6" i="19"/>
  <c r="HX7" i="19"/>
  <c r="HY7" i="19"/>
  <c r="HX8" i="19"/>
  <c r="HY8" i="19"/>
  <c r="HX9" i="19"/>
  <c r="HY9" i="19"/>
  <c r="IC4" i="19"/>
  <c r="ID4" i="19"/>
  <c r="IC5" i="19"/>
  <c r="ID5" i="19"/>
  <c r="IC6" i="19"/>
  <c r="ID6" i="19"/>
  <c r="IC7" i="19"/>
  <c r="ID7" i="19"/>
  <c r="IC8" i="19"/>
  <c r="ID8" i="19"/>
  <c r="IC9" i="19"/>
  <c r="ID9" i="19"/>
  <c r="IH4" i="19"/>
  <c r="II4" i="19"/>
  <c r="IH5" i="19"/>
  <c r="II5" i="19"/>
  <c r="IH6" i="19"/>
  <c r="II6" i="19"/>
  <c r="IH7" i="19"/>
  <c r="II7" i="19"/>
  <c r="IH8" i="19"/>
  <c r="II8" i="19"/>
  <c r="IH9" i="19"/>
  <c r="II9" i="19"/>
  <c r="A4" i="23"/>
  <c r="B4" i="23"/>
  <c r="A5" i="23"/>
  <c r="B5" i="23"/>
  <c r="A6" i="23"/>
  <c r="B6" i="23"/>
  <c r="A7" i="23"/>
  <c r="B7" i="23"/>
  <c r="A8" i="23"/>
  <c r="B8" i="23"/>
  <c r="A9" i="23"/>
  <c r="B9" i="23"/>
  <c r="A10" i="23"/>
  <c r="B10" i="23"/>
  <c r="A11" i="23"/>
  <c r="B11" i="23"/>
  <c r="A12" i="23"/>
  <c r="B12" i="23"/>
  <c r="A13" i="23"/>
  <c r="B13" i="23"/>
  <c r="A14" i="23"/>
  <c r="B14" i="23"/>
  <c r="A15" i="23"/>
  <c r="B15" i="23"/>
  <c r="A16" i="23"/>
  <c r="B16" i="23"/>
  <c r="A17" i="23"/>
  <c r="B17" i="23"/>
  <c r="A18" i="23"/>
  <c r="B18" i="23"/>
  <c r="A19" i="23"/>
  <c r="B19" i="23"/>
  <c r="A20" i="23"/>
  <c r="B20" i="23"/>
  <c r="A21" i="23"/>
  <c r="B21" i="23"/>
  <c r="A22" i="23"/>
  <c r="B22" i="23"/>
  <c r="A23" i="23"/>
  <c r="B23" i="23"/>
  <c r="A24" i="23"/>
  <c r="B24" i="23"/>
  <c r="A25" i="23"/>
  <c r="B25" i="23"/>
  <c r="A26" i="23"/>
  <c r="B26" i="23"/>
  <c r="A27" i="23"/>
  <c r="B27" i="23"/>
  <c r="A28" i="23"/>
  <c r="B28" i="23"/>
  <c r="A29" i="23"/>
  <c r="B29" i="23"/>
  <c r="A30" i="23"/>
  <c r="B30" i="23"/>
  <c r="A31" i="23"/>
  <c r="B31" i="23"/>
  <c r="A32" i="23"/>
  <c r="B32" i="23"/>
  <c r="A33" i="23"/>
  <c r="B33" i="23"/>
  <c r="A34" i="23"/>
  <c r="B34" i="23"/>
  <c r="A35" i="23"/>
  <c r="B35" i="23"/>
  <c r="A36" i="23"/>
  <c r="B36" i="23"/>
  <c r="A37" i="23"/>
  <c r="B37" i="23"/>
  <c r="A38" i="23"/>
  <c r="B38" i="23"/>
  <c r="A39" i="23"/>
  <c r="B39" i="23"/>
  <c r="A40" i="23"/>
  <c r="B40" i="23"/>
  <c r="A41" i="23"/>
  <c r="B41" i="23"/>
  <c r="A42" i="23"/>
  <c r="B42" i="23"/>
  <c r="A43" i="23"/>
  <c r="B43" i="23"/>
  <c r="A44" i="23"/>
  <c r="B44" i="23"/>
  <c r="A45" i="23"/>
  <c r="B45" i="23"/>
  <c r="A46" i="23"/>
  <c r="B46" i="23"/>
  <c r="A47" i="23"/>
  <c r="B47" i="23"/>
  <c r="A48" i="23"/>
  <c r="B48" i="23"/>
  <c r="A49" i="23"/>
  <c r="B49" i="23"/>
  <c r="A50" i="23"/>
  <c r="B50" i="23"/>
  <c r="A51" i="23"/>
  <c r="B51" i="23"/>
  <c r="A52" i="23"/>
  <c r="B52" i="23"/>
  <c r="A53" i="23"/>
  <c r="B53" i="23"/>
  <c r="A54" i="23"/>
  <c r="B54" i="23"/>
  <c r="A55" i="23"/>
  <c r="B55" i="23"/>
  <c r="A56" i="23"/>
  <c r="B56" i="23"/>
  <c r="A57" i="23"/>
  <c r="B57" i="23"/>
  <c r="A58" i="23"/>
  <c r="B58" i="23"/>
  <c r="A59" i="23"/>
  <c r="B59" i="23"/>
  <c r="A60" i="23"/>
  <c r="B60" i="23"/>
  <c r="A61" i="23"/>
  <c r="B61" i="23"/>
  <c r="A62" i="23"/>
  <c r="B62" i="23"/>
  <c r="A63" i="23"/>
  <c r="B63" i="23"/>
  <c r="A64" i="23"/>
  <c r="B64" i="23"/>
  <c r="A65" i="23"/>
  <c r="B65" i="23"/>
  <c r="A66" i="23"/>
  <c r="B66" i="23"/>
  <c r="A67" i="23"/>
  <c r="B67" i="23"/>
  <c r="A68" i="23"/>
  <c r="B68" i="23"/>
  <c r="A69" i="23"/>
  <c r="B69" i="23"/>
  <c r="A70" i="23"/>
  <c r="B70" i="23"/>
  <c r="A71" i="23"/>
  <c r="B71" i="23"/>
  <c r="A72" i="23"/>
  <c r="B72" i="23"/>
  <c r="A73" i="23"/>
  <c r="B73" i="23"/>
  <c r="A74" i="23"/>
  <c r="B74" i="23"/>
  <c r="A75" i="23"/>
  <c r="B75" i="23"/>
  <c r="A76" i="23"/>
  <c r="B76" i="23"/>
  <c r="A77" i="23"/>
  <c r="B77" i="23"/>
  <c r="A78" i="23"/>
  <c r="B78" i="23"/>
  <c r="A79" i="23"/>
  <c r="B79" i="23"/>
  <c r="A80" i="23"/>
  <c r="B80" i="23"/>
  <c r="A81" i="23"/>
  <c r="B81" i="23"/>
  <c r="A82" i="23"/>
  <c r="B82" i="23"/>
  <c r="A83" i="23"/>
  <c r="B83" i="23"/>
  <c r="A84" i="23"/>
  <c r="B84" i="23"/>
  <c r="A85" i="23"/>
  <c r="B85" i="23"/>
  <c r="A86" i="23"/>
  <c r="B86" i="23"/>
  <c r="A87" i="23"/>
  <c r="B87" i="23"/>
  <c r="A88" i="23"/>
  <c r="B88" i="23"/>
  <c r="A89" i="23"/>
  <c r="B89" i="23"/>
  <c r="A90" i="23"/>
  <c r="B90" i="23"/>
  <c r="A91" i="23"/>
  <c r="B91" i="23"/>
  <c r="A92" i="23"/>
  <c r="B92" i="23"/>
  <c r="A93" i="23"/>
  <c r="B93" i="23"/>
  <c r="A94" i="23"/>
  <c r="B94" i="23"/>
  <c r="A95" i="23"/>
  <c r="B95" i="23"/>
  <c r="A96" i="23"/>
  <c r="B96" i="23"/>
  <c r="HN10" i="19"/>
  <c r="HO10" i="19"/>
  <c r="HN11" i="19"/>
  <c r="HO11" i="19"/>
  <c r="HN12" i="19"/>
  <c r="HO12" i="19"/>
  <c r="KB99" i="19"/>
  <c r="MD100" i="19"/>
  <c r="ME100" i="19"/>
  <c r="HM4" i="19"/>
  <c r="IM4" i="19"/>
  <c r="IN4" i="19"/>
  <c r="IR4" i="19"/>
  <c r="IS4" i="19"/>
  <c r="IW4" i="19"/>
  <c r="IX4" i="19"/>
  <c r="JB4" i="19"/>
  <c r="JG4" i="19"/>
  <c r="JH4" i="19"/>
  <c r="JL4" i="19"/>
  <c r="JM4" i="19"/>
  <c r="JQ4" i="19"/>
  <c r="JR4" i="19"/>
  <c r="JV4" i="19"/>
  <c r="JW4" i="19"/>
  <c r="KA4" i="19"/>
  <c r="KB4" i="19"/>
  <c r="KF4" i="19"/>
  <c r="KG4" i="19"/>
  <c r="KK4" i="19"/>
  <c r="KL4" i="19"/>
  <c r="KP4" i="19"/>
  <c r="KQ4" i="19"/>
  <c r="KU4" i="19"/>
  <c r="KV4" i="19"/>
  <c r="KZ4" i="19"/>
  <c r="LA4" i="19"/>
  <c r="LE4" i="19"/>
  <c r="LF4" i="19"/>
  <c r="LJ4" i="19"/>
  <c r="LK4" i="19"/>
  <c r="LO4" i="19"/>
  <c r="LP4" i="19"/>
  <c r="LT4" i="19"/>
  <c r="LU4" i="19"/>
  <c r="LY4" i="19"/>
  <c r="LZ4" i="19"/>
  <c r="MD4" i="19"/>
  <c r="ME4" i="19"/>
  <c r="HM5" i="19"/>
  <c r="IM5" i="19"/>
  <c r="IN5" i="19"/>
  <c r="IR5" i="19"/>
  <c r="IS5" i="19"/>
  <c r="IW5" i="19"/>
  <c r="IX5" i="19"/>
  <c r="JB5" i="19"/>
  <c r="JD5" i="19" s="1"/>
  <c r="BH5" i="19" s="1"/>
  <c r="K5" i="23" s="1"/>
  <c r="JG5" i="19"/>
  <c r="JH5" i="19"/>
  <c r="JL5" i="19"/>
  <c r="JM5" i="19"/>
  <c r="JQ5" i="19"/>
  <c r="JR5" i="19"/>
  <c r="JV5" i="19"/>
  <c r="JW5" i="19"/>
  <c r="KA5" i="19"/>
  <c r="KB5" i="19"/>
  <c r="KF5" i="19"/>
  <c r="KG5" i="19"/>
  <c r="KK5" i="19"/>
  <c r="KL5" i="19"/>
  <c r="KP5" i="19"/>
  <c r="KQ5" i="19"/>
  <c r="KU5" i="19"/>
  <c r="KV5" i="19"/>
  <c r="KZ5" i="19"/>
  <c r="LA5" i="19"/>
  <c r="LE5" i="19"/>
  <c r="LF5" i="19"/>
  <c r="LJ5" i="19"/>
  <c r="LK5" i="19"/>
  <c r="LO5" i="19"/>
  <c r="LP5" i="19"/>
  <c r="LT5" i="19"/>
  <c r="LU5" i="19"/>
  <c r="LY5" i="19"/>
  <c r="LZ5" i="19"/>
  <c r="MD5" i="19"/>
  <c r="ME5" i="19"/>
  <c r="HM6" i="19"/>
  <c r="IM6" i="19"/>
  <c r="IN6" i="19"/>
  <c r="IR6" i="19"/>
  <c r="IS6" i="19"/>
  <c r="IW6" i="19"/>
  <c r="IX6" i="19"/>
  <c r="JB6" i="19"/>
  <c r="JG6" i="19"/>
  <c r="JH6" i="19"/>
  <c r="JL6" i="19"/>
  <c r="JM6" i="19"/>
  <c r="JQ6" i="19"/>
  <c r="JR6" i="19"/>
  <c r="JV6" i="19"/>
  <c r="JW6" i="19"/>
  <c r="KA6" i="19"/>
  <c r="KB6" i="19"/>
  <c r="KF6" i="19"/>
  <c r="KG6" i="19"/>
  <c r="KK6" i="19"/>
  <c r="KL6" i="19"/>
  <c r="KP6" i="19"/>
  <c r="KQ6" i="19"/>
  <c r="KU6" i="19"/>
  <c r="KV6" i="19"/>
  <c r="KZ6" i="19"/>
  <c r="LA6" i="19"/>
  <c r="LE6" i="19"/>
  <c r="LF6" i="19"/>
  <c r="LJ6" i="19"/>
  <c r="LK6" i="19"/>
  <c r="LO6" i="19"/>
  <c r="LP6" i="19"/>
  <c r="LT6" i="19"/>
  <c r="LU6" i="19"/>
  <c r="LY6" i="19"/>
  <c r="LZ6" i="19"/>
  <c r="MD6" i="19"/>
  <c r="ME6" i="19"/>
  <c r="HM7" i="19"/>
  <c r="IM7" i="19"/>
  <c r="IN7" i="19"/>
  <c r="IR7" i="19"/>
  <c r="IS7" i="19"/>
  <c r="IW7" i="19"/>
  <c r="IX7" i="19"/>
  <c r="JB7" i="19"/>
  <c r="JG7" i="19"/>
  <c r="JH7" i="19"/>
  <c r="JL7" i="19"/>
  <c r="JM7" i="19"/>
  <c r="JQ7" i="19"/>
  <c r="JR7" i="19"/>
  <c r="JV7" i="19"/>
  <c r="JW7" i="19"/>
  <c r="KA7" i="19"/>
  <c r="KB7" i="19"/>
  <c r="KF7" i="19"/>
  <c r="KG7" i="19"/>
  <c r="KK7" i="19"/>
  <c r="KL7" i="19"/>
  <c r="KP7" i="19"/>
  <c r="KQ7" i="19"/>
  <c r="KU7" i="19"/>
  <c r="KV7" i="19"/>
  <c r="KZ7" i="19"/>
  <c r="LA7" i="19"/>
  <c r="LE7" i="19"/>
  <c r="LF7" i="19"/>
  <c r="LJ7" i="19"/>
  <c r="LK7" i="19"/>
  <c r="LO7" i="19"/>
  <c r="LP7" i="19"/>
  <c r="LT7" i="19"/>
  <c r="LU7" i="19"/>
  <c r="LY7" i="19"/>
  <c r="LZ7" i="19"/>
  <c r="MD7" i="19"/>
  <c r="ME7" i="19"/>
  <c r="HS8" i="19"/>
  <c r="HT8" i="19"/>
  <c r="HM8" i="19"/>
  <c r="IM8" i="19"/>
  <c r="IN8" i="19"/>
  <c r="IR8" i="19"/>
  <c r="IS8" i="19"/>
  <c r="IW8" i="19"/>
  <c r="IX8" i="19"/>
  <c r="JB8" i="19"/>
  <c r="JG8" i="19"/>
  <c r="JH8" i="19"/>
  <c r="JL8" i="19"/>
  <c r="JM8" i="19"/>
  <c r="JQ8" i="19"/>
  <c r="JR8" i="19"/>
  <c r="JV8" i="19"/>
  <c r="JW8" i="19"/>
  <c r="KA8" i="19"/>
  <c r="KB8" i="19"/>
  <c r="KF8" i="19"/>
  <c r="KG8" i="19"/>
  <c r="KK8" i="19"/>
  <c r="KL8" i="19"/>
  <c r="KP8" i="19"/>
  <c r="KQ8" i="19"/>
  <c r="KU8" i="19"/>
  <c r="KV8" i="19"/>
  <c r="KZ8" i="19"/>
  <c r="LA8" i="19"/>
  <c r="LE8" i="19"/>
  <c r="LF8" i="19"/>
  <c r="LJ8" i="19"/>
  <c r="LK8" i="19"/>
  <c r="LO8" i="19"/>
  <c r="LP8" i="19"/>
  <c r="LT8" i="19"/>
  <c r="LU8" i="19"/>
  <c r="LY8" i="19"/>
  <c r="LZ8" i="19"/>
  <c r="MD8" i="19"/>
  <c r="ME8" i="19"/>
  <c r="HS9" i="19"/>
  <c r="HT9" i="19"/>
  <c r="HM9" i="19"/>
  <c r="IM9" i="19"/>
  <c r="IN9" i="19"/>
  <c r="IR9" i="19"/>
  <c r="IS9" i="19"/>
  <c r="IW9" i="19"/>
  <c r="IX9" i="19"/>
  <c r="JB9" i="19"/>
  <c r="JD9" i="19" s="1"/>
  <c r="BH9" i="19" s="1"/>
  <c r="K9" i="23" s="1"/>
  <c r="JG9" i="19"/>
  <c r="JH9" i="19"/>
  <c r="JL9" i="19"/>
  <c r="JM9" i="19"/>
  <c r="JQ9" i="19"/>
  <c r="JR9" i="19"/>
  <c r="JV9" i="19"/>
  <c r="JW9" i="19"/>
  <c r="KA9" i="19"/>
  <c r="KB9" i="19"/>
  <c r="KF9" i="19"/>
  <c r="KG9" i="19"/>
  <c r="KK9" i="19"/>
  <c r="KL9" i="19"/>
  <c r="KP9" i="19"/>
  <c r="KQ9" i="19"/>
  <c r="KU9" i="19"/>
  <c r="KV9" i="19"/>
  <c r="KZ9" i="19"/>
  <c r="LA9" i="19"/>
  <c r="LE9" i="19"/>
  <c r="LF9" i="19"/>
  <c r="LJ9" i="19"/>
  <c r="LK9" i="19"/>
  <c r="LO9" i="19"/>
  <c r="LP9" i="19"/>
  <c r="LT9" i="19"/>
  <c r="LU9" i="19"/>
  <c r="LY9" i="19"/>
  <c r="LZ9" i="19"/>
  <c r="MD9" i="19"/>
  <c r="ME9" i="19"/>
  <c r="HS10" i="19"/>
  <c r="HT10" i="19"/>
  <c r="HM10" i="19"/>
  <c r="HX10" i="19"/>
  <c r="HY10" i="19"/>
  <c r="IC10" i="19"/>
  <c r="ID10" i="19"/>
  <c r="IH10" i="19"/>
  <c r="II10" i="19"/>
  <c r="IM10" i="19"/>
  <c r="IN10" i="19"/>
  <c r="IR10" i="19"/>
  <c r="IS10" i="19"/>
  <c r="IW10" i="19"/>
  <c r="IX10" i="19"/>
  <c r="JB10" i="19"/>
  <c r="JG10" i="19"/>
  <c r="JH10" i="19"/>
  <c r="JL10" i="19"/>
  <c r="JM10" i="19"/>
  <c r="JQ10" i="19"/>
  <c r="JR10" i="19"/>
  <c r="JV10" i="19"/>
  <c r="JW10" i="19"/>
  <c r="KA10" i="19"/>
  <c r="KB10" i="19"/>
  <c r="KF10" i="19"/>
  <c r="KG10" i="19"/>
  <c r="KK10" i="19"/>
  <c r="KL10" i="19"/>
  <c r="KP10" i="19"/>
  <c r="KQ10" i="19"/>
  <c r="KU10" i="19"/>
  <c r="KV10" i="19"/>
  <c r="KZ10" i="19"/>
  <c r="LA10" i="19"/>
  <c r="LE10" i="19"/>
  <c r="LF10" i="19"/>
  <c r="LJ10" i="19"/>
  <c r="LK10" i="19"/>
  <c r="LO10" i="19"/>
  <c r="LP10" i="19"/>
  <c r="LT10" i="19"/>
  <c r="LU10" i="19"/>
  <c r="LY10" i="19"/>
  <c r="LZ10" i="19"/>
  <c r="MD10" i="19"/>
  <c r="ME10" i="19"/>
  <c r="HS11" i="19"/>
  <c r="HT11" i="19"/>
  <c r="HM11" i="19"/>
  <c r="HX11" i="19"/>
  <c r="HY11" i="19"/>
  <c r="IC11" i="19"/>
  <c r="ID11" i="19"/>
  <c r="IH11" i="19"/>
  <c r="II11" i="19"/>
  <c r="IM11" i="19"/>
  <c r="IN11" i="19"/>
  <c r="IR11" i="19"/>
  <c r="IS11" i="19"/>
  <c r="IW11" i="19"/>
  <c r="IX11" i="19"/>
  <c r="JB11" i="19"/>
  <c r="JG11" i="19"/>
  <c r="JH11" i="19"/>
  <c r="JL11" i="19"/>
  <c r="JM11" i="19"/>
  <c r="JQ11" i="19"/>
  <c r="JR11" i="19"/>
  <c r="JV11" i="19"/>
  <c r="JW11" i="19"/>
  <c r="KA11" i="19"/>
  <c r="KB11" i="19"/>
  <c r="KF11" i="19"/>
  <c r="KG11" i="19"/>
  <c r="KK11" i="19"/>
  <c r="KL11" i="19"/>
  <c r="KP11" i="19"/>
  <c r="KQ11" i="19"/>
  <c r="KU11" i="19"/>
  <c r="KV11" i="19"/>
  <c r="KZ11" i="19"/>
  <c r="LA11" i="19"/>
  <c r="LE11" i="19"/>
  <c r="LF11" i="19"/>
  <c r="LJ11" i="19"/>
  <c r="LK11" i="19"/>
  <c r="LO11" i="19"/>
  <c r="LP11" i="19"/>
  <c r="LT11" i="19"/>
  <c r="LU11" i="19"/>
  <c r="LY11" i="19"/>
  <c r="LZ11" i="19"/>
  <c r="MD11" i="19"/>
  <c r="ME11" i="19"/>
  <c r="HS12" i="19"/>
  <c r="HT12" i="19"/>
  <c r="HM12" i="19"/>
  <c r="HX12" i="19"/>
  <c r="HY12" i="19"/>
  <c r="IC12" i="19"/>
  <c r="ID12" i="19"/>
  <c r="IH12" i="19"/>
  <c r="II12" i="19"/>
  <c r="IM12" i="19"/>
  <c r="IN12" i="19"/>
  <c r="IR12" i="19"/>
  <c r="IS12" i="19"/>
  <c r="IW12" i="19"/>
  <c r="IX12" i="19"/>
  <c r="JB12" i="19"/>
  <c r="JG12" i="19"/>
  <c r="JH12" i="19"/>
  <c r="JL12" i="19"/>
  <c r="JM12" i="19"/>
  <c r="JQ12" i="19"/>
  <c r="JR12" i="19"/>
  <c r="JV12" i="19"/>
  <c r="JW12" i="19"/>
  <c r="KA12" i="19"/>
  <c r="KB12" i="19"/>
  <c r="KF12" i="19"/>
  <c r="KG12" i="19"/>
  <c r="KK12" i="19"/>
  <c r="KL12" i="19"/>
  <c r="KP12" i="19"/>
  <c r="KQ12" i="19"/>
  <c r="KU12" i="19"/>
  <c r="KV12" i="19"/>
  <c r="KZ12" i="19"/>
  <c r="LA12" i="19"/>
  <c r="LE12" i="19"/>
  <c r="LF12" i="19"/>
  <c r="LJ12" i="19"/>
  <c r="LK12" i="19"/>
  <c r="LO12" i="19"/>
  <c r="LP12" i="19"/>
  <c r="LT12" i="19"/>
  <c r="LU12" i="19"/>
  <c r="LY12" i="19"/>
  <c r="LZ12" i="19"/>
  <c r="MD12" i="19"/>
  <c r="ME12" i="19"/>
  <c r="HS13" i="19"/>
  <c r="HT13" i="19"/>
  <c r="HX13" i="19"/>
  <c r="HY13" i="19"/>
  <c r="IC13" i="19"/>
  <c r="ID13" i="19"/>
  <c r="IH13" i="19"/>
  <c r="II13" i="19"/>
  <c r="IM13" i="19"/>
  <c r="IN13" i="19"/>
  <c r="IR13" i="19"/>
  <c r="IS13" i="19"/>
  <c r="IW13" i="19"/>
  <c r="IX13" i="19"/>
  <c r="JB13" i="19"/>
  <c r="JD13" i="19" s="1"/>
  <c r="BH13" i="19" s="1"/>
  <c r="K13" i="23" s="1"/>
  <c r="JG13" i="19"/>
  <c r="JH13" i="19"/>
  <c r="JL13" i="19"/>
  <c r="JM13" i="19"/>
  <c r="JQ13" i="19"/>
  <c r="JR13" i="19"/>
  <c r="JV13" i="19"/>
  <c r="JW13" i="19"/>
  <c r="KA13" i="19"/>
  <c r="KB13" i="19"/>
  <c r="KF13" i="19"/>
  <c r="KG13" i="19"/>
  <c r="KK13" i="19"/>
  <c r="KL13" i="19"/>
  <c r="KP13" i="19"/>
  <c r="KQ13" i="19"/>
  <c r="KU13" i="19"/>
  <c r="KV13" i="19"/>
  <c r="KZ13" i="19"/>
  <c r="LA13" i="19"/>
  <c r="LE13" i="19"/>
  <c r="LF13" i="19"/>
  <c r="LJ13" i="19"/>
  <c r="LK13" i="19"/>
  <c r="LO13" i="19"/>
  <c r="LP13" i="19"/>
  <c r="LT13" i="19"/>
  <c r="LU13" i="19"/>
  <c r="LY13" i="19"/>
  <c r="LZ13" i="19"/>
  <c r="MD13" i="19"/>
  <c r="ME13" i="19"/>
  <c r="HS14" i="19"/>
  <c r="HT14" i="19"/>
  <c r="HX14" i="19"/>
  <c r="HY14" i="19"/>
  <c r="IC14" i="19"/>
  <c r="ID14" i="19"/>
  <c r="IH14" i="19"/>
  <c r="II14" i="19"/>
  <c r="IM14" i="19"/>
  <c r="IN14" i="19"/>
  <c r="IR14" i="19"/>
  <c r="IS14" i="19"/>
  <c r="IW14" i="19"/>
  <c r="IX14" i="19"/>
  <c r="JB14" i="19"/>
  <c r="JD14" i="19" s="1"/>
  <c r="BH14" i="19" s="1"/>
  <c r="K14" i="23" s="1"/>
  <c r="JG14" i="19"/>
  <c r="JH14" i="19"/>
  <c r="JL14" i="19"/>
  <c r="JM14" i="19"/>
  <c r="JQ14" i="19"/>
  <c r="JR14" i="19"/>
  <c r="JV14" i="19"/>
  <c r="JW14" i="19"/>
  <c r="KA14" i="19"/>
  <c r="KB14" i="19"/>
  <c r="KF14" i="19"/>
  <c r="KG14" i="19"/>
  <c r="KK14" i="19"/>
  <c r="KL14" i="19"/>
  <c r="KP14" i="19"/>
  <c r="KQ14" i="19"/>
  <c r="KU14" i="19"/>
  <c r="KV14" i="19"/>
  <c r="KZ14" i="19"/>
  <c r="LA14" i="19"/>
  <c r="LE14" i="19"/>
  <c r="LF14" i="19"/>
  <c r="LJ14" i="19"/>
  <c r="LK14" i="19"/>
  <c r="LO14" i="19"/>
  <c r="LP14" i="19"/>
  <c r="LT14" i="19"/>
  <c r="LU14" i="19"/>
  <c r="LY14" i="19"/>
  <c r="LZ14" i="19"/>
  <c r="MD14" i="19"/>
  <c r="ME14" i="19"/>
  <c r="HS15" i="19"/>
  <c r="HT15" i="19"/>
  <c r="HX15" i="19"/>
  <c r="HY15" i="19"/>
  <c r="IC15" i="19"/>
  <c r="ID15" i="19"/>
  <c r="IH15" i="19"/>
  <c r="II15" i="19"/>
  <c r="IM15" i="19"/>
  <c r="IN15" i="19"/>
  <c r="IR15" i="19"/>
  <c r="IS15" i="19"/>
  <c r="IW15" i="19"/>
  <c r="IX15" i="19"/>
  <c r="JB15" i="19"/>
  <c r="JG15" i="19"/>
  <c r="JH15" i="19"/>
  <c r="JL15" i="19"/>
  <c r="JM15" i="19"/>
  <c r="JQ15" i="19"/>
  <c r="JR15" i="19"/>
  <c r="JV15" i="19"/>
  <c r="JW15" i="19"/>
  <c r="KA15" i="19"/>
  <c r="KB15" i="19"/>
  <c r="KF15" i="19"/>
  <c r="KG15" i="19"/>
  <c r="KK15" i="19"/>
  <c r="KL15" i="19"/>
  <c r="KP15" i="19"/>
  <c r="KQ15" i="19"/>
  <c r="KU15" i="19"/>
  <c r="KV15" i="19"/>
  <c r="KZ15" i="19"/>
  <c r="LA15" i="19"/>
  <c r="LE15" i="19"/>
  <c r="LF15" i="19"/>
  <c r="LJ15" i="19"/>
  <c r="LK15" i="19"/>
  <c r="LO15" i="19"/>
  <c r="LP15" i="19"/>
  <c r="LT15" i="19"/>
  <c r="LU15" i="19"/>
  <c r="LY15" i="19"/>
  <c r="LZ15" i="19"/>
  <c r="MD15" i="19"/>
  <c r="ME15" i="19"/>
  <c r="HS16" i="19"/>
  <c r="HT16" i="19"/>
  <c r="HX16" i="19"/>
  <c r="HY16" i="19"/>
  <c r="IC16" i="19"/>
  <c r="ID16" i="19"/>
  <c r="IH16" i="19"/>
  <c r="II16" i="19"/>
  <c r="IM16" i="19"/>
  <c r="IN16" i="19"/>
  <c r="IR16" i="19"/>
  <c r="IS16" i="19"/>
  <c r="IW16" i="19"/>
  <c r="IX16" i="19"/>
  <c r="JB16" i="19"/>
  <c r="JG16" i="19"/>
  <c r="JH16" i="19"/>
  <c r="JL16" i="19"/>
  <c r="JM16" i="19"/>
  <c r="JQ16" i="19"/>
  <c r="JR16" i="19"/>
  <c r="JV16" i="19"/>
  <c r="JW16" i="19"/>
  <c r="KA16" i="19"/>
  <c r="KB16" i="19"/>
  <c r="KF16" i="19"/>
  <c r="KG16" i="19"/>
  <c r="KK16" i="19"/>
  <c r="KL16" i="19"/>
  <c r="KP16" i="19"/>
  <c r="KQ16" i="19"/>
  <c r="KU16" i="19"/>
  <c r="KV16" i="19"/>
  <c r="KZ16" i="19"/>
  <c r="LA16" i="19"/>
  <c r="LE16" i="19"/>
  <c r="LF16" i="19"/>
  <c r="LJ16" i="19"/>
  <c r="LK16" i="19"/>
  <c r="LO16" i="19"/>
  <c r="LP16" i="19"/>
  <c r="LT16" i="19"/>
  <c r="LU16" i="19"/>
  <c r="LY16" i="19"/>
  <c r="LZ16" i="19"/>
  <c r="MD16" i="19"/>
  <c r="ME16" i="19"/>
  <c r="HS17" i="19"/>
  <c r="HT17" i="19"/>
  <c r="HX17" i="19"/>
  <c r="HY17" i="19"/>
  <c r="IC17" i="19"/>
  <c r="ID17" i="19"/>
  <c r="IH17" i="19"/>
  <c r="II17" i="19"/>
  <c r="IM17" i="19"/>
  <c r="IN17" i="19"/>
  <c r="IR17" i="19"/>
  <c r="IS17" i="19"/>
  <c r="IW17" i="19"/>
  <c r="IX17" i="19"/>
  <c r="JB17" i="19"/>
  <c r="JD17" i="19" s="1"/>
  <c r="BH17" i="19" s="1"/>
  <c r="K17" i="23" s="1"/>
  <c r="JG17" i="19"/>
  <c r="JH17" i="19"/>
  <c r="JL17" i="19"/>
  <c r="JM17" i="19"/>
  <c r="JQ17" i="19"/>
  <c r="JR17" i="19"/>
  <c r="JV17" i="19"/>
  <c r="JW17" i="19"/>
  <c r="KA17" i="19"/>
  <c r="KB17" i="19"/>
  <c r="KF17" i="19"/>
  <c r="KG17" i="19"/>
  <c r="KK17" i="19"/>
  <c r="KL17" i="19"/>
  <c r="KP17" i="19"/>
  <c r="KQ17" i="19"/>
  <c r="KU17" i="19"/>
  <c r="KV17" i="19"/>
  <c r="KZ17" i="19"/>
  <c r="LA17" i="19"/>
  <c r="LE17" i="19"/>
  <c r="LF17" i="19"/>
  <c r="LJ17" i="19"/>
  <c r="LK17" i="19"/>
  <c r="LO17" i="19"/>
  <c r="LP17" i="19"/>
  <c r="LT17" i="19"/>
  <c r="LU17" i="19"/>
  <c r="LY17" i="19"/>
  <c r="LZ17" i="19"/>
  <c r="MD17" i="19"/>
  <c r="ME17" i="19"/>
  <c r="HS18" i="19"/>
  <c r="HT18" i="19"/>
  <c r="HX18" i="19"/>
  <c r="HY18" i="19"/>
  <c r="IC18" i="19"/>
  <c r="ID18" i="19"/>
  <c r="IH18" i="19"/>
  <c r="II18" i="19"/>
  <c r="IM18" i="19"/>
  <c r="IN18" i="19"/>
  <c r="IR18" i="19"/>
  <c r="IS18" i="19"/>
  <c r="IW18" i="19"/>
  <c r="IX18" i="19"/>
  <c r="JB18" i="19"/>
  <c r="JG18" i="19"/>
  <c r="JH18" i="19"/>
  <c r="JL18" i="19"/>
  <c r="JM18" i="19"/>
  <c r="JQ18" i="19"/>
  <c r="JR18" i="19"/>
  <c r="JV18" i="19"/>
  <c r="JW18" i="19"/>
  <c r="KA18" i="19"/>
  <c r="KB18" i="19"/>
  <c r="KF18" i="19"/>
  <c r="KG18" i="19"/>
  <c r="KK18" i="19"/>
  <c r="KL18" i="19"/>
  <c r="KP18" i="19"/>
  <c r="KQ18" i="19"/>
  <c r="KU18" i="19"/>
  <c r="KV18" i="19"/>
  <c r="KZ18" i="19"/>
  <c r="LA18" i="19"/>
  <c r="LE18" i="19"/>
  <c r="LF18" i="19"/>
  <c r="LJ18" i="19"/>
  <c r="LK18" i="19"/>
  <c r="LO18" i="19"/>
  <c r="LP18" i="19"/>
  <c r="LT18" i="19"/>
  <c r="LU18" i="19"/>
  <c r="LY18" i="19"/>
  <c r="LZ18" i="19"/>
  <c r="MD18" i="19"/>
  <c r="ME18" i="19"/>
  <c r="HS19" i="19"/>
  <c r="HT19" i="19"/>
  <c r="HX19" i="19"/>
  <c r="HY19" i="19"/>
  <c r="IC19" i="19"/>
  <c r="ID19" i="19"/>
  <c r="IH19" i="19"/>
  <c r="II19" i="19"/>
  <c r="IM19" i="19"/>
  <c r="IN19" i="19"/>
  <c r="IR19" i="19"/>
  <c r="IS19" i="19"/>
  <c r="IW19" i="19"/>
  <c r="IX19" i="19"/>
  <c r="JB19" i="19"/>
  <c r="JG19" i="19"/>
  <c r="JH19" i="19"/>
  <c r="JL19" i="19"/>
  <c r="JM19" i="19"/>
  <c r="JQ19" i="19"/>
  <c r="JR19" i="19"/>
  <c r="JV19" i="19"/>
  <c r="JW19" i="19"/>
  <c r="KA19" i="19"/>
  <c r="KB19" i="19"/>
  <c r="KF19" i="19"/>
  <c r="KG19" i="19"/>
  <c r="KK19" i="19"/>
  <c r="KL19" i="19"/>
  <c r="KP19" i="19"/>
  <c r="KQ19" i="19"/>
  <c r="KU19" i="19"/>
  <c r="KV19" i="19"/>
  <c r="KZ19" i="19"/>
  <c r="LA19" i="19"/>
  <c r="LE19" i="19"/>
  <c r="LF19" i="19"/>
  <c r="LJ19" i="19"/>
  <c r="LK19" i="19"/>
  <c r="LO19" i="19"/>
  <c r="LP19" i="19"/>
  <c r="LT19" i="19"/>
  <c r="LU19" i="19"/>
  <c r="LY19" i="19"/>
  <c r="LZ19" i="19"/>
  <c r="MD19" i="19"/>
  <c r="ME19" i="19"/>
  <c r="HS20" i="19"/>
  <c r="HT20" i="19"/>
  <c r="HX20" i="19"/>
  <c r="HY20" i="19"/>
  <c r="IC20" i="19"/>
  <c r="ID20" i="19"/>
  <c r="IH20" i="19"/>
  <c r="II20" i="19"/>
  <c r="IM20" i="19"/>
  <c r="IN20" i="19"/>
  <c r="IR20" i="19"/>
  <c r="IS20" i="19"/>
  <c r="IW20" i="19"/>
  <c r="IX20" i="19"/>
  <c r="JB20" i="19"/>
  <c r="JG20" i="19"/>
  <c r="JH20" i="19"/>
  <c r="JL20" i="19"/>
  <c r="JM20" i="19"/>
  <c r="JQ20" i="19"/>
  <c r="JR20" i="19"/>
  <c r="JV20" i="19"/>
  <c r="JW20" i="19"/>
  <c r="KA20" i="19"/>
  <c r="KB20" i="19"/>
  <c r="KF20" i="19"/>
  <c r="KG20" i="19"/>
  <c r="KK20" i="19"/>
  <c r="KL20" i="19"/>
  <c r="KP20" i="19"/>
  <c r="KQ20" i="19"/>
  <c r="KU20" i="19"/>
  <c r="KV20" i="19"/>
  <c r="KZ20" i="19"/>
  <c r="LA20" i="19"/>
  <c r="LE20" i="19"/>
  <c r="LF20" i="19"/>
  <c r="LJ20" i="19"/>
  <c r="LK20" i="19"/>
  <c r="LO20" i="19"/>
  <c r="LP20" i="19"/>
  <c r="LT20" i="19"/>
  <c r="LU20" i="19"/>
  <c r="LY20" i="19"/>
  <c r="LZ20" i="19"/>
  <c r="MD20" i="19"/>
  <c r="ME20" i="19"/>
  <c r="HS21" i="19"/>
  <c r="HT21" i="19"/>
  <c r="HX21" i="19"/>
  <c r="HY21" i="19"/>
  <c r="IC21" i="19"/>
  <c r="ID21" i="19"/>
  <c r="IH21" i="19"/>
  <c r="II21" i="19"/>
  <c r="IM21" i="19"/>
  <c r="IN21" i="19"/>
  <c r="IR21" i="19"/>
  <c r="IS21" i="19"/>
  <c r="IW21" i="19"/>
  <c r="IX21" i="19"/>
  <c r="JB21" i="19"/>
  <c r="JD21" i="19" s="1"/>
  <c r="BH21" i="19" s="1"/>
  <c r="K21" i="23" s="1"/>
  <c r="JG21" i="19"/>
  <c r="JH21" i="19"/>
  <c r="JL21" i="19"/>
  <c r="JM21" i="19"/>
  <c r="JQ21" i="19"/>
  <c r="JR21" i="19"/>
  <c r="JV21" i="19"/>
  <c r="JW21" i="19"/>
  <c r="KA21" i="19"/>
  <c r="KB21" i="19"/>
  <c r="KF21" i="19"/>
  <c r="KG21" i="19"/>
  <c r="KK21" i="19"/>
  <c r="KL21" i="19"/>
  <c r="KP21" i="19"/>
  <c r="KQ21" i="19"/>
  <c r="KU21" i="19"/>
  <c r="KV21" i="19"/>
  <c r="KZ21" i="19"/>
  <c r="LA21" i="19"/>
  <c r="LE21" i="19"/>
  <c r="LF21" i="19"/>
  <c r="LJ21" i="19"/>
  <c r="LK21" i="19"/>
  <c r="LO21" i="19"/>
  <c r="LP21" i="19"/>
  <c r="LT21" i="19"/>
  <c r="LU21" i="19"/>
  <c r="LY21" i="19"/>
  <c r="LZ21" i="19"/>
  <c r="MD21" i="19"/>
  <c r="ME21" i="19"/>
  <c r="HS22" i="19"/>
  <c r="HT22" i="19"/>
  <c r="HX22" i="19"/>
  <c r="HY22" i="19"/>
  <c r="IC22" i="19"/>
  <c r="ID22" i="19"/>
  <c r="IH22" i="19"/>
  <c r="II22" i="19"/>
  <c r="IM22" i="19"/>
  <c r="IN22" i="19"/>
  <c r="IR22" i="19"/>
  <c r="IS22" i="19"/>
  <c r="IW22" i="19"/>
  <c r="IX22" i="19"/>
  <c r="JB22" i="19"/>
  <c r="JG22" i="19"/>
  <c r="JH22" i="19"/>
  <c r="JL22" i="19"/>
  <c r="JM22" i="19"/>
  <c r="JQ22" i="19"/>
  <c r="JR22" i="19"/>
  <c r="JV22" i="19"/>
  <c r="JW22" i="19"/>
  <c r="KA22" i="19"/>
  <c r="KB22" i="19"/>
  <c r="KF22" i="19"/>
  <c r="KG22" i="19"/>
  <c r="KK22" i="19"/>
  <c r="KL22" i="19"/>
  <c r="KP22" i="19"/>
  <c r="KQ22" i="19"/>
  <c r="KU22" i="19"/>
  <c r="KV22" i="19"/>
  <c r="KZ22" i="19"/>
  <c r="LA22" i="19"/>
  <c r="LE22" i="19"/>
  <c r="LF22" i="19"/>
  <c r="LJ22" i="19"/>
  <c r="LK22" i="19"/>
  <c r="LO22" i="19"/>
  <c r="LP22" i="19"/>
  <c r="LT22" i="19"/>
  <c r="LU22" i="19"/>
  <c r="LY22" i="19"/>
  <c r="LZ22" i="19"/>
  <c r="MD22" i="19"/>
  <c r="ME22" i="19"/>
  <c r="HS23" i="19"/>
  <c r="HT23" i="19"/>
  <c r="HX23" i="19"/>
  <c r="HY23" i="19"/>
  <c r="IC23" i="19"/>
  <c r="ID23" i="19"/>
  <c r="IH23" i="19"/>
  <c r="II23" i="19"/>
  <c r="IM23" i="19"/>
  <c r="IN23" i="19"/>
  <c r="IR23" i="19"/>
  <c r="IS23" i="19"/>
  <c r="IW23" i="19"/>
  <c r="IX23" i="19"/>
  <c r="JB23" i="19"/>
  <c r="JG23" i="19"/>
  <c r="JH23" i="19"/>
  <c r="JL23" i="19"/>
  <c r="JM23" i="19"/>
  <c r="JQ23" i="19"/>
  <c r="JR23" i="19"/>
  <c r="JV23" i="19"/>
  <c r="JW23" i="19"/>
  <c r="KA23" i="19"/>
  <c r="KB23" i="19"/>
  <c r="KF23" i="19"/>
  <c r="KG23" i="19"/>
  <c r="KK23" i="19"/>
  <c r="KL23" i="19"/>
  <c r="KP23" i="19"/>
  <c r="KQ23" i="19"/>
  <c r="KU23" i="19"/>
  <c r="KV23" i="19"/>
  <c r="KZ23" i="19"/>
  <c r="LA23" i="19"/>
  <c r="LE23" i="19"/>
  <c r="LF23" i="19"/>
  <c r="LJ23" i="19"/>
  <c r="LK23" i="19"/>
  <c r="LO23" i="19"/>
  <c r="LP23" i="19"/>
  <c r="LT23" i="19"/>
  <c r="LU23" i="19"/>
  <c r="LY23" i="19"/>
  <c r="LZ23" i="19"/>
  <c r="MD23" i="19"/>
  <c r="ME23" i="19"/>
  <c r="HS24" i="19"/>
  <c r="HT24" i="19"/>
  <c r="HX24" i="19"/>
  <c r="HY24" i="19"/>
  <c r="IC24" i="19"/>
  <c r="ID24" i="19"/>
  <c r="IH24" i="19"/>
  <c r="II24" i="19"/>
  <c r="IM24" i="19"/>
  <c r="IN24" i="19"/>
  <c r="IR24" i="19"/>
  <c r="IS24" i="19"/>
  <c r="IW24" i="19"/>
  <c r="IX24" i="19"/>
  <c r="JB24" i="19"/>
  <c r="JG24" i="19"/>
  <c r="JH24" i="19"/>
  <c r="JL24" i="19"/>
  <c r="JM24" i="19"/>
  <c r="JQ24" i="19"/>
  <c r="JR24" i="19"/>
  <c r="JV24" i="19"/>
  <c r="JW24" i="19"/>
  <c r="KA24" i="19"/>
  <c r="KB24" i="19"/>
  <c r="KF24" i="19"/>
  <c r="KG24" i="19"/>
  <c r="KK24" i="19"/>
  <c r="KL24" i="19"/>
  <c r="KP24" i="19"/>
  <c r="KQ24" i="19"/>
  <c r="KU24" i="19"/>
  <c r="KV24" i="19"/>
  <c r="KZ24" i="19"/>
  <c r="LA24" i="19"/>
  <c r="LE24" i="19"/>
  <c r="LF24" i="19"/>
  <c r="LJ24" i="19"/>
  <c r="LK24" i="19"/>
  <c r="LO24" i="19"/>
  <c r="LP24" i="19"/>
  <c r="LT24" i="19"/>
  <c r="LU24" i="19"/>
  <c r="LY24" i="19"/>
  <c r="LZ24" i="19"/>
  <c r="MD24" i="19"/>
  <c r="ME24" i="19"/>
  <c r="HS25" i="19"/>
  <c r="HT25" i="19"/>
  <c r="HX25" i="19"/>
  <c r="HY25" i="19"/>
  <c r="IC25" i="19"/>
  <c r="ID25" i="19"/>
  <c r="IH25" i="19"/>
  <c r="II25" i="19"/>
  <c r="IM25" i="19"/>
  <c r="IN25" i="19"/>
  <c r="IR25" i="19"/>
  <c r="IS25" i="19"/>
  <c r="IW25" i="19"/>
  <c r="IX25" i="19"/>
  <c r="JB25" i="19"/>
  <c r="JD25" i="19" s="1"/>
  <c r="BH25" i="19" s="1"/>
  <c r="K25" i="23" s="1"/>
  <c r="JG25" i="19"/>
  <c r="JH25" i="19"/>
  <c r="JL25" i="19"/>
  <c r="JM25" i="19"/>
  <c r="JQ25" i="19"/>
  <c r="JR25" i="19"/>
  <c r="JV25" i="19"/>
  <c r="JW25" i="19"/>
  <c r="KA25" i="19"/>
  <c r="KB25" i="19"/>
  <c r="KF25" i="19"/>
  <c r="KG25" i="19"/>
  <c r="KK25" i="19"/>
  <c r="KL25" i="19"/>
  <c r="KP25" i="19"/>
  <c r="KQ25" i="19"/>
  <c r="KU25" i="19"/>
  <c r="KV25" i="19"/>
  <c r="KZ25" i="19"/>
  <c r="LA25" i="19"/>
  <c r="LE25" i="19"/>
  <c r="LF25" i="19"/>
  <c r="LJ25" i="19"/>
  <c r="LK25" i="19"/>
  <c r="LO25" i="19"/>
  <c r="LP25" i="19"/>
  <c r="LT25" i="19"/>
  <c r="LU25" i="19"/>
  <c r="LY25" i="19"/>
  <c r="LZ25" i="19"/>
  <c r="MD25" i="19"/>
  <c r="ME25" i="19"/>
  <c r="HS26" i="19"/>
  <c r="HT26" i="19"/>
  <c r="HX26" i="19"/>
  <c r="HY26" i="19"/>
  <c r="IC26" i="19"/>
  <c r="ID26" i="19"/>
  <c r="IH26" i="19"/>
  <c r="II26" i="19"/>
  <c r="IM26" i="19"/>
  <c r="IN26" i="19"/>
  <c r="IR26" i="19"/>
  <c r="IS26" i="19"/>
  <c r="IW26" i="19"/>
  <c r="IX26" i="19"/>
  <c r="JB26" i="19"/>
  <c r="JG26" i="19"/>
  <c r="JH26" i="19"/>
  <c r="JL26" i="19"/>
  <c r="JM26" i="19"/>
  <c r="JQ26" i="19"/>
  <c r="JR26" i="19"/>
  <c r="JV26" i="19"/>
  <c r="JW26" i="19"/>
  <c r="KA26" i="19"/>
  <c r="KB26" i="19"/>
  <c r="KF26" i="19"/>
  <c r="KG26" i="19"/>
  <c r="KK26" i="19"/>
  <c r="KL26" i="19"/>
  <c r="KP26" i="19"/>
  <c r="KQ26" i="19"/>
  <c r="KU26" i="19"/>
  <c r="KV26" i="19"/>
  <c r="KZ26" i="19"/>
  <c r="LA26" i="19"/>
  <c r="LE26" i="19"/>
  <c r="LF26" i="19"/>
  <c r="LJ26" i="19"/>
  <c r="LK26" i="19"/>
  <c r="LO26" i="19"/>
  <c r="LP26" i="19"/>
  <c r="LT26" i="19"/>
  <c r="LU26" i="19"/>
  <c r="LY26" i="19"/>
  <c r="LZ26" i="19"/>
  <c r="MD26" i="19"/>
  <c r="ME26" i="19"/>
  <c r="HS27" i="19"/>
  <c r="HT27" i="19"/>
  <c r="HX27" i="19"/>
  <c r="HY27" i="19"/>
  <c r="IC27" i="19"/>
  <c r="ID27" i="19"/>
  <c r="IH27" i="19"/>
  <c r="II27" i="19"/>
  <c r="IM27" i="19"/>
  <c r="IN27" i="19"/>
  <c r="IR27" i="19"/>
  <c r="IS27" i="19"/>
  <c r="IW27" i="19"/>
  <c r="IX27" i="19"/>
  <c r="JB27" i="19"/>
  <c r="JG27" i="19"/>
  <c r="JH27" i="19"/>
  <c r="JL27" i="19"/>
  <c r="JM27" i="19"/>
  <c r="JQ27" i="19"/>
  <c r="JR27" i="19"/>
  <c r="JV27" i="19"/>
  <c r="JW27" i="19"/>
  <c r="KA27" i="19"/>
  <c r="KB27" i="19"/>
  <c r="KF27" i="19"/>
  <c r="KG27" i="19"/>
  <c r="KK27" i="19"/>
  <c r="KL27" i="19"/>
  <c r="KP27" i="19"/>
  <c r="KQ27" i="19"/>
  <c r="KU27" i="19"/>
  <c r="KV27" i="19"/>
  <c r="KZ27" i="19"/>
  <c r="LA27" i="19"/>
  <c r="LE27" i="19"/>
  <c r="LF27" i="19"/>
  <c r="LJ27" i="19"/>
  <c r="LK27" i="19"/>
  <c r="LO27" i="19"/>
  <c r="LP27" i="19"/>
  <c r="LT27" i="19"/>
  <c r="LU27" i="19"/>
  <c r="LY27" i="19"/>
  <c r="LZ27" i="19"/>
  <c r="MD27" i="19"/>
  <c r="ME27" i="19"/>
  <c r="HS28" i="19"/>
  <c r="HT28" i="19"/>
  <c r="HX28" i="19"/>
  <c r="HY28" i="19"/>
  <c r="IC28" i="19"/>
  <c r="ID28" i="19"/>
  <c r="IH28" i="19"/>
  <c r="II28" i="19"/>
  <c r="IM28" i="19"/>
  <c r="IN28" i="19"/>
  <c r="IR28" i="19"/>
  <c r="IS28" i="19"/>
  <c r="IW28" i="19"/>
  <c r="IX28" i="19"/>
  <c r="JB28" i="19"/>
  <c r="JD28" i="19" s="1"/>
  <c r="BH28" i="19" s="1"/>
  <c r="K28" i="23" s="1"/>
  <c r="JG28" i="19"/>
  <c r="JH28" i="19"/>
  <c r="JL28" i="19"/>
  <c r="JM28" i="19"/>
  <c r="JQ28" i="19"/>
  <c r="JR28" i="19"/>
  <c r="JV28" i="19"/>
  <c r="JW28" i="19"/>
  <c r="KA28" i="19"/>
  <c r="KB28" i="19"/>
  <c r="KF28" i="19"/>
  <c r="KG28" i="19"/>
  <c r="KK28" i="19"/>
  <c r="KL28" i="19"/>
  <c r="KP28" i="19"/>
  <c r="KQ28" i="19"/>
  <c r="KU28" i="19"/>
  <c r="KV28" i="19"/>
  <c r="KZ28" i="19"/>
  <c r="LA28" i="19"/>
  <c r="LE28" i="19"/>
  <c r="LF28" i="19"/>
  <c r="LJ28" i="19"/>
  <c r="LK28" i="19"/>
  <c r="LO28" i="19"/>
  <c r="LP28" i="19"/>
  <c r="LT28" i="19"/>
  <c r="LU28" i="19"/>
  <c r="LY28" i="19"/>
  <c r="LZ28" i="19"/>
  <c r="MD28" i="19"/>
  <c r="ME28" i="19"/>
  <c r="HS29" i="19"/>
  <c r="HT29" i="19"/>
  <c r="HX29" i="19"/>
  <c r="HY29" i="19"/>
  <c r="IC29" i="19"/>
  <c r="ID29" i="19"/>
  <c r="IH29" i="19"/>
  <c r="II29" i="19"/>
  <c r="IM29" i="19"/>
  <c r="IN29" i="19"/>
  <c r="IR29" i="19"/>
  <c r="IS29" i="19"/>
  <c r="IW29" i="19"/>
  <c r="IX29" i="19"/>
  <c r="JB29" i="19"/>
  <c r="JD29" i="19" s="1"/>
  <c r="BH29" i="19" s="1"/>
  <c r="K29" i="23" s="1"/>
  <c r="JG29" i="19"/>
  <c r="JH29" i="19"/>
  <c r="JL29" i="19"/>
  <c r="JM29" i="19"/>
  <c r="JQ29" i="19"/>
  <c r="JR29" i="19"/>
  <c r="JV29" i="19"/>
  <c r="JW29" i="19"/>
  <c r="KA29" i="19"/>
  <c r="KB29" i="19"/>
  <c r="KF29" i="19"/>
  <c r="KG29" i="19"/>
  <c r="KK29" i="19"/>
  <c r="KL29" i="19"/>
  <c r="KP29" i="19"/>
  <c r="KQ29" i="19"/>
  <c r="KU29" i="19"/>
  <c r="KV29" i="19"/>
  <c r="KZ29" i="19"/>
  <c r="LA29" i="19"/>
  <c r="LE29" i="19"/>
  <c r="LF29" i="19"/>
  <c r="LJ29" i="19"/>
  <c r="LK29" i="19"/>
  <c r="LO29" i="19"/>
  <c r="LP29" i="19"/>
  <c r="LT29" i="19"/>
  <c r="LU29" i="19"/>
  <c r="LY29" i="19"/>
  <c r="LZ29" i="19"/>
  <c r="MD29" i="19"/>
  <c r="ME29" i="19"/>
  <c r="HS30" i="19"/>
  <c r="HT30" i="19"/>
  <c r="HX30" i="19"/>
  <c r="HY30" i="19"/>
  <c r="IC30" i="19"/>
  <c r="ID30" i="19"/>
  <c r="IH30" i="19"/>
  <c r="II30" i="19"/>
  <c r="IM30" i="19"/>
  <c r="IN30" i="19"/>
  <c r="IR30" i="19"/>
  <c r="IS30" i="19"/>
  <c r="IW30" i="19"/>
  <c r="IX30" i="19"/>
  <c r="JB30" i="19"/>
  <c r="JG30" i="19"/>
  <c r="JH30" i="19"/>
  <c r="JL30" i="19"/>
  <c r="JM30" i="19"/>
  <c r="JQ30" i="19"/>
  <c r="JR30" i="19"/>
  <c r="JV30" i="19"/>
  <c r="JW30" i="19"/>
  <c r="KA30" i="19"/>
  <c r="KB30" i="19"/>
  <c r="KF30" i="19"/>
  <c r="KG30" i="19"/>
  <c r="KK30" i="19"/>
  <c r="KL30" i="19"/>
  <c r="KP30" i="19"/>
  <c r="KQ30" i="19"/>
  <c r="KU30" i="19"/>
  <c r="KV30" i="19"/>
  <c r="KZ30" i="19"/>
  <c r="LA30" i="19"/>
  <c r="LE30" i="19"/>
  <c r="LF30" i="19"/>
  <c r="LJ30" i="19"/>
  <c r="LK30" i="19"/>
  <c r="LO30" i="19"/>
  <c r="LP30" i="19"/>
  <c r="LT30" i="19"/>
  <c r="LU30" i="19"/>
  <c r="LY30" i="19"/>
  <c r="LZ30" i="19"/>
  <c r="MD30" i="19"/>
  <c r="ME30" i="19"/>
  <c r="HS31" i="19"/>
  <c r="HT31" i="19"/>
  <c r="HX31" i="19"/>
  <c r="HY31" i="19"/>
  <c r="IC31" i="19"/>
  <c r="ID31" i="19"/>
  <c r="IH31" i="19"/>
  <c r="II31" i="19"/>
  <c r="IM31" i="19"/>
  <c r="IN31" i="19"/>
  <c r="IR31" i="19"/>
  <c r="IS31" i="19"/>
  <c r="IW31" i="19"/>
  <c r="IX31" i="19"/>
  <c r="JB31" i="19"/>
  <c r="JG31" i="19"/>
  <c r="JH31" i="19"/>
  <c r="JL31" i="19"/>
  <c r="JM31" i="19"/>
  <c r="JQ31" i="19"/>
  <c r="JR31" i="19"/>
  <c r="JV31" i="19"/>
  <c r="JW31" i="19"/>
  <c r="KA31" i="19"/>
  <c r="KB31" i="19"/>
  <c r="KF31" i="19"/>
  <c r="KG31" i="19"/>
  <c r="KK31" i="19"/>
  <c r="KL31" i="19"/>
  <c r="KP31" i="19"/>
  <c r="KQ31" i="19"/>
  <c r="KU31" i="19"/>
  <c r="KV31" i="19"/>
  <c r="KZ31" i="19"/>
  <c r="LA31" i="19"/>
  <c r="LE31" i="19"/>
  <c r="LF31" i="19"/>
  <c r="LJ31" i="19"/>
  <c r="LK31" i="19"/>
  <c r="LO31" i="19"/>
  <c r="LP31" i="19"/>
  <c r="LT31" i="19"/>
  <c r="LU31" i="19"/>
  <c r="LY31" i="19"/>
  <c r="LZ31" i="19"/>
  <c r="MD31" i="19"/>
  <c r="ME31" i="19"/>
  <c r="HS32" i="19"/>
  <c r="HT32" i="19"/>
  <c r="HX32" i="19"/>
  <c r="HY32" i="19"/>
  <c r="IC32" i="19"/>
  <c r="ID32" i="19"/>
  <c r="IH32" i="19"/>
  <c r="II32" i="19"/>
  <c r="IM32" i="19"/>
  <c r="IN32" i="19"/>
  <c r="IR32" i="19"/>
  <c r="IS32" i="19"/>
  <c r="IW32" i="19"/>
  <c r="IX32" i="19"/>
  <c r="JB32" i="19"/>
  <c r="JG32" i="19"/>
  <c r="JH32" i="19"/>
  <c r="JL32" i="19"/>
  <c r="JM32" i="19"/>
  <c r="JQ32" i="19"/>
  <c r="JR32" i="19"/>
  <c r="JV32" i="19"/>
  <c r="JW32" i="19"/>
  <c r="KA32" i="19"/>
  <c r="KB32" i="19"/>
  <c r="KF32" i="19"/>
  <c r="KG32" i="19"/>
  <c r="KK32" i="19"/>
  <c r="KL32" i="19"/>
  <c r="KP32" i="19"/>
  <c r="KQ32" i="19"/>
  <c r="KU32" i="19"/>
  <c r="KV32" i="19"/>
  <c r="KZ32" i="19"/>
  <c r="LA32" i="19"/>
  <c r="LE32" i="19"/>
  <c r="LF32" i="19"/>
  <c r="LJ32" i="19"/>
  <c r="LK32" i="19"/>
  <c r="LO32" i="19"/>
  <c r="LP32" i="19"/>
  <c r="LT32" i="19"/>
  <c r="LU32" i="19"/>
  <c r="LY32" i="19"/>
  <c r="LZ32" i="19"/>
  <c r="MD32" i="19"/>
  <c r="ME32" i="19"/>
  <c r="HS33" i="19"/>
  <c r="HT33" i="19"/>
  <c r="HX33" i="19"/>
  <c r="HY33" i="19"/>
  <c r="IC33" i="19"/>
  <c r="ID33" i="19"/>
  <c r="IH33" i="19"/>
  <c r="II33" i="19"/>
  <c r="IM33" i="19"/>
  <c r="IN33" i="19"/>
  <c r="IR33" i="19"/>
  <c r="IS33" i="19"/>
  <c r="IW33" i="19"/>
  <c r="IX33" i="19"/>
  <c r="JB33" i="19"/>
  <c r="JD33" i="19" s="1"/>
  <c r="BH33" i="19" s="1"/>
  <c r="K33" i="23" s="1"/>
  <c r="JG33" i="19"/>
  <c r="JH33" i="19"/>
  <c r="JL33" i="19"/>
  <c r="JM33" i="19"/>
  <c r="JQ33" i="19"/>
  <c r="JR33" i="19"/>
  <c r="JV33" i="19"/>
  <c r="JW33" i="19"/>
  <c r="KA33" i="19"/>
  <c r="KB33" i="19"/>
  <c r="KF33" i="19"/>
  <c r="KG33" i="19"/>
  <c r="KK33" i="19"/>
  <c r="KL33" i="19"/>
  <c r="KP33" i="19"/>
  <c r="KQ33" i="19"/>
  <c r="KU33" i="19"/>
  <c r="KV33" i="19"/>
  <c r="KZ33" i="19"/>
  <c r="LA33" i="19"/>
  <c r="LE33" i="19"/>
  <c r="LF33" i="19"/>
  <c r="LJ33" i="19"/>
  <c r="LK33" i="19"/>
  <c r="LO33" i="19"/>
  <c r="LP33" i="19"/>
  <c r="LT33" i="19"/>
  <c r="LU33" i="19"/>
  <c r="LY33" i="19"/>
  <c r="LZ33" i="19"/>
  <c r="MD33" i="19"/>
  <c r="ME33" i="19"/>
  <c r="HS34" i="19"/>
  <c r="HT34" i="19"/>
  <c r="HX34" i="19"/>
  <c r="HY34" i="19"/>
  <c r="IC34" i="19"/>
  <c r="ID34" i="19"/>
  <c r="IH34" i="19"/>
  <c r="II34" i="19"/>
  <c r="IM34" i="19"/>
  <c r="IN34" i="19"/>
  <c r="IR34" i="19"/>
  <c r="IS34" i="19"/>
  <c r="IW34" i="19"/>
  <c r="IX34" i="19"/>
  <c r="JB34" i="19"/>
  <c r="JG34" i="19"/>
  <c r="JH34" i="19"/>
  <c r="JL34" i="19"/>
  <c r="JM34" i="19"/>
  <c r="JQ34" i="19"/>
  <c r="JR34" i="19"/>
  <c r="JV34" i="19"/>
  <c r="JW34" i="19"/>
  <c r="KA34" i="19"/>
  <c r="KB34" i="19"/>
  <c r="KF34" i="19"/>
  <c r="KG34" i="19"/>
  <c r="KK34" i="19"/>
  <c r="KL34" i="19"/>
  <c r="KP34" i="19"/>
  <c r="KQ34" i="19"/>
  <c r="KU34" i="19"/>
  <c r="KV34" i="19"/>
  <c r="KZ34" i="19"/>
  <c r="LA34" i="19"/>
  <c r="LE34" i="19"/>
  <c r="LF34" i="19"/>
  <c r="LJ34" i="19"/>
  <c r="LK34" i="19"/>
  <c r="LO34" i="19"/>
  <c r="LP34" i="19"/>
  <c r="LT34" i="19"/>
  <c r="LU34" i="19"/>
  <c r="LY34" i="19"/>
  <c r="LZ34" i="19"/>
  <c r="MD34" i="19"/>
  <c r="ME34" i="19"/>
  <c r="HS35" i="19"/>
  <c r="HT35" i="19"/>
  <c r="HX35" i="19"/>
  <c r="HY35" i="19"/>
  <c r="IC35" i="19"/>
  <c r="ID35" i="19"/>
  <c r="IH35" i="19"/>
  <c r="II35" i="19"/>
  <c r="IM35" i="19"/>
  <c r="IN35" i="19"/>
  <c r="IR35" i="19"/>
  <c r="IS35" i="19"/>
  <c r="IW35" i="19"/>
  <c r="IX35" i="19"/>
  <c r="JB35" i="19"/>
  <c r="JG35" i="19"/>
  <c r="JH35" i="19"/>
  <c r="JL35" i="19"/>
  <c r="JM35" i="19"/>
  <c r="JQ35" i="19"/>
  <c r="JR35" i="19"/>
  <c r="JV35" i="19"/>
  <c r="JW35" i="19"/>
  <c r="KA35" i="19"/>
  <c r="KB35" i="19"/>
  <c r="KF35" i="19"/>
  <c r="KG35" i="19"/>
  <c r="KK35" i="19"/>
  <c r="KL35" i="19"/>
  <c r="KP35" i="19"/>
  <c r="KQ35" i="19"/>
  <c r="KU35" i="19"/>
  <c r="KV35" i="19"/>
  <c r="KZ35" i="19"/>
  <c r="LA35" i="19"/>
  <c r="LE35" i="19"/>
  <c r="LF35" i="19"/>
  <c r="LJ35" i="19"/>
  <c r="LK35" i="19"/>
  <c r="LO35" i="19"/>
  <c r="LP35" i="19"/>
  <c r="LT35" i="19"/>
  <c r="LU35" i="19"/>
  <c r="LY35" i="19"/>
  <c r="LZ35" i="19"/>
  <c r="MD35" i="19"/>
  <c r="ME35" i="19"/>
  <c r="HS36" i="19"/>
  <c r="HT36" i="19"/>
  <c r="HX36" i="19"/>
  <c r="HY36" i="19"/>
  <c r="IC36" i="19"/>
  <c r="ID36" i="19"/>
  <c r="IH36" i="19"/>
  <c r="II36" i="19"/>
  <c r="IM36" i="19"/>
  <c r="IN36" i="19"/>
  <c r="IR36" i="19"/>
  <c r="IS36" i="19"/>
  <c r="IW36" i="19"/>
  <c r="IX36" i="19"/>
  <c r="JB36" i="19"/>
  <c r="JG36" i="19"/>
  <c r="JH36" i="19"/>
  <c r="JL36" i="19"/>
  <c r="JM36" i="19"/>
  <c r="JQ36" i="19"/>
  <c r="JR36" i="19"/>
  <c r="JV36" i="19"/>
  <c r="JW36" i="19"/>
  <c r="KA36" i="19"/>
  <c r="KB36" i="19"/>
  <c r="KF36" i="19"/>
  <c r="KG36" i="19"/>
  <c r="KK36" i="19"/>
  <c r="KL36" i="19"/>
  <c r="KP36" i="19"/>
  <c r="KQ36" i="19"/>
  <c r="KU36" i="19"/>
  <c r="KV36" i="19"/>
  <c r="KZ36" i="19"/>
  <c r="LA36" i="19"/>
  <c r="LE36" i="19"/>
  <c r="LF36" i="19"/>
  <c r="LJ36" i="19"/>
  <c r="LK36" i="19"/>
  <c r="LO36" i="19"/>
  <c r="LP36" i="19"/>
  <c r="LT36" i="19"/>
  <c r="LU36" i="19"/>
  <c r="LY36" i="19"/>
  <c r="LZ36" i="19"/>
  <c r="MD36" i="19"/>
  <c r="ME36" i="19"/>
  <c r="HS37" i="19"/>
  <c r="HT37" i="19"/>
  <c r="HX37" i="19"/>
  <c r="HY37" i="19"/>
  <c r="IC37" i="19"/>
  <c r="ID37" i="19"/>
  <c r="IH37" i="19"/>
  <c r="II37" i="19"/>
  <c r="IM37" i="19"/>
  <c r="IN37" i="19"/>
  <c r="IR37" i="19"/>
  <c r="IS37" i="19"/>
  <c r="IW37" i="19"/>
  <c r="IX37" i="19"/>
  <c r="JB37" i="19"/>
  <c r="JD37" i="19" s="1"/>
  <c r="BH37" i="19" s="1"/>
  <c r="K37" i="23" s="1"/>
  <c r="JG37" i="19"/>
  <c r="JH37" i="19"/>
  <c r="JL37" i="19"/>
  <c r="JM37" i="19"/>
  <c r="JQ37" i="19"/>
  <c r="JR37" i="19"/>
  <c r="JV37" i="19"/>
  <c r="JW37" i="19"/>
  <c r="KA37" i="19"/>
  <c r="KB37" i="19"/>
  <c r="KF37" i="19"/>
  <c r="KG37" i="19"/>
  <c r="KK37" i="19"/>
  <c r="KL37" i="19"/>
  <c r="KP37" i="19"/>
  <c r="KQ37" i="19"/>
  <c r="KU37" i="19"/>
  <c r="KV37" i="19"/>
  <c r="KZ37" i="19"/>
  <c r="LA37" i="19"/>
  <c r="LE37" i="19"/>
  <c r="LF37" i="19"/>
  <c r="LJ37" i="19"/>
  <c r="LK37" i="19"/>
  <c r="LO37" i="19"/>
  <c r="LP37" i="19"/>
  <c r="LT37" i="19"/>
  <c r="LU37" i="19"/>
  <c r="LY37" i="19"/>
  <c r="LZ37" i="19"/>
  <c r="MD37" i="19"/>
  <c r="ME37" i="19"/>
  <c r="HS38" i="19"/>
  <c r="HT38" i="19"/>
  <c r="HX38" i="19"/>
  <c r="HY38" i="19"/>
  <c r="IC38" i="19"/>
  <c r="ID38" i="19"/>
  <c r="IH38" i="19"/>
  <c r="II38" i="19"/>
  <c r="IM38" i="19"/>
  <c r="IN38" i="19"/>
  <c r="IR38" i="19"/>
  <c r="IS38" i="19"/>
  <c r="IW38" i="19"/>
  <c r="IX38" i="19"/>
  <c r="JB38" i="19"/>
  <c r="JG38" i="19"/>
  <c r="JH38" i="19"/>
  <c r="JL38" i="19"/>
  <c r="JM38" i="19"/>
  <c r="JQ38" i="19"/>
  <c r="JR38" i="19"/>
  <c r="JV38" i="19"/>
  <c r="JW38" i="19"/>
  <c r="KA38" i="19"/>
  <c r="KB38" i="19"/>
  <c r="KF38" i="19"/>
  <c r="KG38" i="19"/>
  <c r="KK38" i="19"/>
  <c r="KL38" i="19"/>
  <c r="KP38" i="19"/>
  <c r="KQ38" i="19"/>
  <c r="KU38" i="19"/>
  <c r="KV38" i="19"/>
  <c r="KZ38" i="19"/>
  <c r="LA38" i="19"/>
  <c r="LE38" i="19"/>
  <c r="LF38" i="19"/>
  <c r="LJ38" i="19"/>
  <c r="LK38" i="19"/>
  <c r="LO38" i="19"/>
  <c r="LP38" i="19"/>
  <c r="LT38" i="19"/>
  <c r="LU38" i="19"/>
  <c r="LY38" i="19"/>
  <c r="LZ38" i="19"/>
  <c r="MD38" i="19"/>
  <c r="ME38" i="19"/>
  <c r="HS39" i="19"/>
  <c r="HT39" i="19"/>
  <c r="HX39" i="19"/>
  <c r="HY39" i="19"/>
  <c r="IC39" i="19"/>
  <c r="ID39" i="19"/>
  <c r="IH39" i="19"/>
  <c r="II39" i="19"/>
  <c r="IM39" i="19"/>
  <c r="IN39" i="19"/>
  <c r="IR39" i="19"/>
  <c r="IS39" i="19"/>
  <c r="IW39" i="19"/>
  <c r="IX39" i="19"/>
  <c r="JB39" i="19"/>
  <c r="JG39" i="19"/>
  <c r="JH39" i="19"/>
  <c r="JL39" i="19"/>
  <c r="JM39" i="19"/>
  <c r="JQ39" i="19"/>
  <c r="JR39" i="19"/>
  <c r="JV39" i="19"/>
  <c r="JW39" i="19"/>
  <c r="KA39" i="19"/>
  <c r="KB39" i="19"/>
  <c r="KF39" i="19"/>
  <c r="KG39" i="19"/>
  <c r="KK39" i="19"/>
  <c r="KL39" i="19"/>
  <c r="KP39" i="19"/>
  <c r="KQ39" i="19"/>
  <c r="KU39" i="19"/>
  <c r="KV39" i="19"/>
  <c r="KZ39" i="19"/>
  <c r="LA39" i="19"/>
  <c r="LE39" i="19"/>
  <c r="LF39" i="19"/>
  <c r="LJ39" i="19"/>
  <c r="LK39" i="19"/>
  <c r="LO39" i="19"/>
  <c r="LP39" i="19"/>
  <c r="LT39" i="19"/>
  <c r="LU39" i="19"/>
  <c r="LY39" i="19"/>
  <c r="LZ39" i="19"/>
  <c r="MD39" i="19"/>
  <c r="ME39" i="19"/>
  <c r="HS40" i="19"/>
  <c r="HT40" i="19"/>
  <c r="HX40" i="19"/>
  <c r="HY40" i="19"/>
  <c r="IC40" i="19"/>
  <c r="ID40" i="19"/>
  <c r="IH40" i="19"/>
  <c r="II40" i="19"/>
  <c r="IM40" i="19"/>
  <c r="IN40" i="19"/>
  <c r="IR40" i="19"/>
  <c r="IS40" i="19"/>
  <c r="IW40" i="19"/>
  <c r="IX40" i="19"/>
  <c r="JB40" i="19"/>
  <c r="JD40" i="19" s="1"/>
  <c r="BH40" i="19" s="1"/>
  <c r="K40" i="23" s="1"/>
  <c r="JG40" i="19"/>
  <c r="JH40" i="19"/>
  <c r="JL40" i="19"/>
  <c r="JM40" i="19"/>
  <c r="JQ40" i="19"/>
  <c r="JR40" i="19"/>
  <c r="JV40" i="19"/>
  <c r="JW40" i="19"/>
  <c r="KA40" i="19"/>
  <c r="KB40" i="19"/>
  <c r="KF40" i="19"/>
  <c r="KG40" i="19"/>
  <c r="KK40" i="19"/>
  <c r="KL40" i="19"/>
  <c r="KP40" i="19"/>
  <c r="KQ40" i="19"/>
  <c r="KU40" i="19"/>
  <c r="KV40" i="19"/>
  <c r="KZ40" i="19"/>
  <c r="LA40" i="19"/>
  <c r="LE40" i="19"/>
  <c r="LF40" i="19"/>
  <c r="LJ40" i="19"/>
  <c r="LK40" i="19"/>
  <c r="LO40" i="19"/>
  <c r="LP40" i="19"/>
  <c r="LT40" i="19"/>
  <c r="LU40" i="19"/>
  <c r="LY40" i="19"/>
  <c r="LZ40" i="19"/>
  <c r="MD40" i="19"/>
  <c r="ME40" i="19"/>
  <c r="HS41" i="19"/>
  <c r="HT41" i="19"/>
  <c r="HX41" i="19"/>
  <c r="HY41" i="19"/>
  <c r="IC41" i="19"/>
  <c r="ID41" i="19"/>
  <c r="IH41" i="19"/>
  <c r="II41" i="19"/>
  <c r="IM41" i="19"/>
  <c r="IN41" i="19"/>
  <c r="IR41" i="19"/>
  <c r="IS41" i="19"/>
  <c r="IW41" i="19"/>
  <c r="IX41" i="19"/>
  <c r="JB41" i="19"/>
  <c r="JD41" i="19" s="1"/>
  <c r="BH41" i="19" s="1"/>
  <c r="K41" i="23" s="1"/>
  <c r="JG41" i="19"/>
  <c r="JH41" i="19"/>
  <c r="JL41" i="19"/>
  <c r="JM41" i="19"/>
  <c r="JQ41" i="19"/>
  <c r="JR41" i="19"/>
  <c r="JV41" i="19"/>
  <c r="JW41" i="19"/>
  <c r="KA41" i="19"/>
  <c r="KB41" i="19"/>
  <c r="KF41" i="19"/>
  <c r="KG41" i="19"/>
  <c r="KK41" i="19"/>
  <c r="KL41" i="19"/>
  <c r="KP41" i="19"/>
  <c r="KQ41" i="19"/>
  <c r="KU41" i="19"/>
  <c r="KV41" i="19"/>
  <c r="KZ41" i="19"/>
  <c r="LA41" i="19"/>
  <c r="LE41" i="19"/>
  <c r="LF41" i="19"/>
  <c r="LJ41" i="19"/>
  <c r="LK41" i="19"/>
  <c r="LO41" i="19"/>
  <c r="LP41" i="19"/>
  <c r="LT41" i="19"/>
  <c r="LU41" i="19"/>
  <c r="LY41" i="19"/>
  <c r="LZ41" i="19"/>
  <c r="MD41" i="19"/>
  <c r="ME41" i="19"/>
  <c r="HS42" i="19"/>
  <c r="HT42" i="19"/>
  <c r="HX42" i="19"/>
  <c r="HY42" i="19"/>
  <c r="IC42" i="19"/>
  <c r="ID42" i="19"/>
  <c r="IH42" i="19"/>
  <c r="II42" i="19"/>
  <c r="IM42" i="19"/>
  <c r="IN42" i="19"/>
  <c r="IR42" i="19"/>
  <c r="IS42" i="19"/>
  <c r="IW42" i="19"/>
  <c r="IX42" i="19"/>
  <c r="JB42" i="19"/>
  <c r="JD42" i="19" s="1"/>
  <c r="BH42" i="19" s="1"/>
  <c r="K42" i="23" s="1"/>
  <c r="JG42" i="19"/>
  <c r="JH42" i="19"/>
  <c r="JL42" i="19"/>
  <c r="JM42" i="19"/>
  <c r="JQ42" i="19"/>
  <c r="JR42" i="19"/>
  <c r="JV42" i="19"/>
  <c r="JW42" i="19"/>
  <c r="KA42" i="19"/>
  <c r="KB42" i="19"/>
  <c r="KF42" i="19"/>
  <c r="KG42" i="19"/>
  <c r="KK42" i="19"/>
  <c r="KL42" i="19"/>
  <c r="KP42" i="19"/>
  <c r="KQ42" i="19"/>
  <c r="KU42" i="19"/>
  <c r="KV42" i="19"/>
  <c r="KZ42" i="19"/>
  <c r="LA42" i="19"/>
  <c r="LE42" i="19"/>
  <c r="LF42" i="19"/>
  <c r="LJ42" i="19"/>
  <c r="LK42" i="19"/>
  <c r="LO42" i="19"/>
  <c r="LP42" i="19"/>
  <c r="LT42" i="19"/>
  <c r="LU42" i="19"/>
  <c r="LY42" i="19"/>
  <c r="LZ42" i="19"/>
  <c r="MD42" i="19"/>
  <c r="ME42" i="19"/>
  <c r="HS43" i="19"/>
  <c r="HT43" i="19"/>
  <c r="HX43" i="19"/>
  <c r="HY43" i="19"/>
  <c r="IC43" i="19"/>
  <c r="ID43" i="19"/>
  <c r="IH43" i="19"/>
  <c r="II43" i="19"/>
  <c r="IM43" i="19"/>
  <c r="IN43" i="19"/>
  <c r="IR43" i="19"/>
  <c r="IS43" i="19"/>
  <c r="IW43" i="19"/>
  <c r="IX43" i="19"/>
  <c r="JB43" i="19"/>
  <c r="JG43" i="19"/>
  <c r="JH43" i="19"/>
  <c r="JL43" i="19"/>
  <c r="JM43" i="19"/>
  <c r="JQ43" i="19"/>
  <c r="JR43" i="19"/>
  <c r="JV43" i="19"/>
  <c r="JW43" i="19"/>
  <c r="KA43" i="19"/>
  <c r="KB43" i="19"/>
  <c r="KF43" i="19"/>
  <c r="KG43" i="19"/>
  <c r="KK43" i="19"/>
  <c r="KL43" i="19"/>
  <c r="KP43" i="19"/>
  <c r="KQ43" i="19"/>
  <c r="KU43" i="19"/>
  <c r="KV43" i="19"/>
  <c r="KZ43" i="19"/>
  <c r="LA43" i="19"/>
  <c r="LE43" i="19"/>
  <c r="LF43" i="19"/>
  <c r="LJ43" i="19"/>
  <c r="LK43" i="19"/>
  <c r="LO43" i="19"/>
  <c r="LP43" i="19"/>
  <c r="LT43" i="19"/>
  <c r="LU43" i="19"/>
  <c r="LY43" i="19"/>
  <c r="LZ43" i="19"/>
  <c r="MD43" i="19"/>
  <c r="ME43" i="19"/>
  <c r="HS44" i="19"/>
  <c r="HT44" i="19"/>
  <c r="HX44" i="19"/>
  <c r="HY44" i="19"/>
  <c r="IC44" i="19"/>
  <c r="ID44" i="19"/>
  <c r="IH44" i="19"/>
  <c r="II44" i="19"/>
  <c r="IM44" i="19"/>
  <c r="IN44" i="19"/>
  <c r="IR44" i="19"/>
  <c r="IS44" i="19"/>
  <c r="IW44" i="19"/>
  <c r="IX44" i="19"/>
  <c r="JB44" i="19"/>
  <c r="JD44" i="19" s="1"/>
  <c r="BH44" i="19" s="1"/>
  <c r="K44" i="23" s="1"/>
  <c r="JG44" i="19"/>
  <c r="JH44" i="19"/>
  <c r="JL44" i="19"/>
  <c r="JM44" i="19"/>
  <c r="JQ44" i="19"/>
  <c r="JR44" i="19"/>
  <c r="JV44" i="19"/>
  <c r="JW44" i="19"/>
  <c r="KA44" i="19"/>
  <c r="KB44" i="19"/>
  <c r="KF44" i="19"/>
  <c r="KG44" i="19"/>
  <c r="KK44" i="19"/>
  <c r="KL44" i="19"/>
  <c r="KP44" i="19"/>
  <c r="KQ44" i="19"/>
  <c r="KU44" i="19"/>
  <c r="KV44" i="19"/>
  <c r="KZ44" i="19"/>
  <c r="LA44" i="19"/>
  <c r="LE44" i="19"/>
  <c r="LF44" i="19"/>
  <c r="LJ44" i="19"/>
  <c r="LK44" i="19"/>
  <c r="LO44" i="19"/>
  <c r="LP44" i="19"/>
  <c r="LT44" i="19"/>
  <c r="LU44" i="19"/>
  <c r="LY44" i="19"/>
  <c r="LZ44" i="19"/>
  <c r="MD44" i="19"/>
  <c r="ME44" i="19"/>
  <c r="HS45" i="19"/>
  <c r="HT45" i="19"/>
  <c r="HX45" i="19"/>
  <c r="HY45" i="19"/>
  <c r="IC45" i="19"/>
  <c r="ID45" i="19"/>
  <c r="IH45" i="19"/>
  <c r="II45" i="19"/>
  <c r="IM45" i="19"/>
  <c r="IN45" i="19"/>
  <c r="IR45" i="19"/>
  <c r="IS45" i="19"/>
  <c r="IW45" i="19"/>
  <c r="IX45" i="19"/>
  <c r="JB45" i="19"/>
  <c r="JD45" i="19" s="1"/>
  <c r="BH45" i="19" s="1"/>
  <c r="K45" i="23" s="1"/>
  <c r="JG45" i="19"/>
  <c r="JH45" i="19"/>
  <c r="JL45" i="19"/>
  <c r="JM45" i="19"/>
  <c r="JQ45" i="19"/>
  <c r="JR45" i="19"/>
  <c r="JV45" i="19"/>
  <c r="JW45" i="19"/>
  <c r="KA45" i="19"/>
  <c r="KB45" i="19"/>
  <c r="KF45" i="19"/>
  <c r="KG45" i="19"/>
  <c r="KK45" i="19"/>
  <c r="KL45" i="19"/>
  <c r="KP45" i="19"/>
  <c r="KQ45" i="19"/>
  <c r="KU45" i="19"/>
  <c r="KV45" i="19"/>
  <c r="KZ45" i="19"/>
  <c r="LA45" i="19"/>
  <c r="LE45" i="19"/>
  <c r="LF45" i="19"/>
  <c r="LJ45" i="19"/>
  <c r="LK45" i="19"/>
  <c r="LO45" i="19"/>
  <c r="LP45" i="19"/>
  <c r="LT45" i="19"/>
  <c r="LU45" i="19"/>
  <c r="LY45" i="19"/>
  <c r="LZ45" i="19"/>
  <c r="MD45" i="19"/>
  <c r="ME45" i="19"/>
  <c r="HS46" i="19"/>
  <c r="HT46" i="19"/>
  <c r="HX46" i="19"/>
  <c r="HY46" i="19"/>
  <c r="IC46" i="19"/>
  <c r="ID46" i="19"/>
  <c r="IH46" i="19"/>
  <c r="II46" i="19"/>
  <c r="IM46" i="19"/>
  <c r="IN46" i="19"/>
  <c r="IR46" i="19"/>
  <c r="IS46" i="19"/>
  <c r="IW46" i="19"/>
  <c r="IX46" i="19"/>
  <c r="JB46" i="19"/>
  <c r="JG46" i="19"/>
  <c r="JH46" i="19"/>
  <c r="JL46" i="19"/>
  <c r="JM46" i="19"/>
  <c r="JQ46" i="19"/>
  <c r="JR46" i="19"/>
  <c r="JV46" i="19"/>
  <c r="JW46" i="19"/>
  <c r="KA46" i="19"/>
  <c r="KB46" i="19"/>
  <c r="KF46" i="19"/>
  <c r="KG46" i="19"/>
  <c r="KK46" i="19"/>
  <c r="KL46" i="19"/>
  <c r="KP46" i="19"/>
  <c r="KQ46" i="19"/>
  <c r="KU46" i="19"/>
  <c r="KV46" i="19"/>
  <c r="KZ46" i="19"/>
  <c r="LA46" i="19"/>
  <c r="LE46" i="19"/>
  <c r="LF46" i="19"/>
  <c r="LJ46" i="19"/>
  <c r="LK46" i="19"/>
  <c r="LO46" i="19"/>
  <c r="LP46" i="19"/>
  <c r="LT46" i="19"/>
  <c r="LU46" i="19"/>
  <c r="LY46" i="19"/>
  <c r="LZ46" i="19"/>
  <c r="MD46" i="19"/>
  <c r="ME46" i="19"/>
  <c r="HS47" i="19"/>
  <c r="HT47" i="19"/>
  <c r="HX47" i="19"/>
  <c r="HY47" i="19"/>
  <c r="IC47" i="19"/>
  <c r="ID47" i="19"/>
  <c r="IH47" i="19"/>
  <c r="II47" i="19"/>
  <c r="IM47" i="19"/>
  <c r="IN47" i="19"/>
  <c r="IR47" i="19"/>
  <c r="IS47" i="19"/>
  <c r="IW47" i="19"/>
  <c r="IX47" i="19"/>
  <c r="JB47" i="19"/>
  <c r="JG47" i="19"/>
  <c r="JH47" i="19"/>
  <c r="JL47" i="19"/>
  <c r="JM47" i="19"/>
  <c r="JQ47" i="19"/>
  <c r="JR47" i="19"/>
  <c r="JV47" i="19"/>
  <c r="JW47" i="19"/>
  <c r="KA47" i="19"/>
  <c r="KB47" i="19"/>
  <c r="KF47" i="19"/>
  <c r="KG47" i="19"/>
  <c r="KK47" i="19"/>
  <c r="KL47" i="19"/>
  <c r="KP47" i="19"/>
  <c r="KQ47" i="19"/>
  <c r="KU47" i="19"/>
  <c r="KV47" i="19"/>
  <c r="KZ47" i="19"/>
  <c r="LA47" i="19"/>
  <c r="LE47" i="19"/>
  <c r="LF47" i="19"/>
  <c r="LJ47" i="19"/>
  <c r="LK47" i="19"/>
  <c r="LO47" i="19"/>
  <c r="LP47" i="19"/>
  <c r="LT47" i="19"/>
  <c r="LU47" i="19"/>
  <c r="LY47" i="19"/>
  <c r="LZ47" i="19"/>
  <c r="MD47" i="19"/>
  <c r="ME47" i="19"/>
  <c r="HS48" i="19"/>
  <c r="HT48" i="19"/>
  <c r="HX48" i="19"/>
  <c r="HY48" i="19"/>
  <c r="IC48" i="19"/>
  <c r="ID48" i="19"/>
  <c r="IH48" i="19"/>
  <c r="II48" i="19"/>
  <c r="IM48" i="19"/>
  <c r="IN48" i="19"/>
  <c r="IR48" i="19"/>
  <c r="IS48" i="19"/>
  <c r="IW48" i="19"/>
  <c r="IX48" i="19"/>
  <c r="JB48" i="19"/>
  <c r="JD48" i="19" s="1"/>
  <c r="BH48" i="19" s="1"/>
  <c r="K48" i="23" s="1"/>
  <c r="JG48" i="19"/>
  <c r="JH48" i="19"/>
  <c r="JL48" i="19"/>
  <c r="JM48" i="19"/>
  <c r="JQ48" i="19"/>
  <c r="JR48" i="19"/>
  <c r="JV48" i="19"/>
  <c r="JW48" i="19"/>
  <c r="KA48" i="19"/>
  <c r="KB48" i="19"/>
  <c r="KF48" i="19"/>
  <c r="KG48" i="19"/>
  <c r="KK48" i="19"/>
  <c r="KL48" i="19"/>
  <c r="KP48" i="19"/>
  <c r="KQ48" i="19"/>
  <c r="KU48" i="19"/>
  <c r="KV48" i="19"/>
  <c r="KZ48" i="19"/>
  <c r="LA48" i="19"/>
  <c r="LE48" i="19"/>
  <c r="LF48" i="19"/>
  <c r="LJ48" i="19"/>
  <c r="LK48" i="19"/>
  <c r="LO48" i="19"/>
  <c r="LP48" i="19"/>
  <c r="LT48" i="19"/>
  <c r="LU48" i="19"/>
  <c r="LY48" i="19"/>
  <c r="LZ48" i="19"/>
  <c r="MD48" i="19"/>
  <c r="ME48" i="19"/>
  <c r="HS49" i="19"/>
  <c r="HT49" i="19"/>
  <c r="HX49" i="19"/>
  <c r="HY49" i="19"/>
  <c r="IC49" i="19"/>
  <c r="ID49" i="19"/>
  <c r="IH49" i="19"/>
  <c r="II49" i="19"/>
  <c r="IM49" i="19"/>
  <c r="IN49" i="19"/>
  <c r="IR49" i="19"/>
  <c r="IS49" i="19"/>
  <c r="IW49" i="19"/>
  <c r="IX49" i="19"/>
  <c r="JB49" i="19"/>
  <c r="JD49" i="19" s="1"/>
  <c r="BH49" i="19" s="1"/>
  <c r="K49" i="23" s="1"/>
  <c r="JG49" i="19"/>
  <c r="JH49" i="19"/>
  <c r="JL49" i="19"/>
  <c r="JM49" i="19"/>
  <c r="JQ49" i="19"/>
  <c r="JR49" i="19"/>
  <c r="JV49" i="19"/>
  <c r="JW49" i="19"/>
  <c r="KA49" i="19"/>
  <c r="KB49" i="19"/>
  <c r="KF49" i="19"/>
  <c r="KG49" i="19"/>
  <c r="KK49" i="19"/>
  <c r="KL49" i="19"/>
  <c r="KP49" i="19"/>
  <c r="KQ49" i="19"/>
  <c r="KU49" i="19"/>
  <c r="KV49" i="19"/>
  <c r="KZ49" i="19"/>
  <c r="LA49" i="19"/>
  <c r="LE49" i="19"/>
  <c r="LF49" i="19"/>
  <c r="LJ49" i="19"/>
  <c r="LK49" i="19"/>
  <c r="LO49" i="19"/>
  <c r="LP49" i="19"/>
  <c r="LT49" i="19"/>
  <c r="LU49" i="19"/>
  <c r="LY49" i="19"/>
  <c r="LZ49" i="19"/>
  <c r="MD49" i="19"/>
  <c r="ME49" i="19"/>
  <c r="HS50" i="19"/>
  <c r="HT50" i="19"/>
  <c r="HX50" i="19"/>
  <c r="HY50" i="19"/>
  <c r="IC50" i="19"/>
  <c r="ID50" i="19"/>
  <c r="IH50" i="19"/>
  <c r="II50" i="19"/>
  <c r="IM50" i="19"/>
  <c r="IN50" i="19"/>
  <c r="IR50" i="19"/>
  <c r="IS50" i="19"/>
  <c r="IW50" i="19"/>
  <c r="IX50" i="19"/>
  <c r="JB50" i="19"/>
  <c r="JG50" i="19"/>
  <c r="JH50" i="19"/>
  <c r="JL50" i="19"/>
  <c r="JM50" i="19"/>
  <c r="JQ50" i="19"/>
  <c r="JR50" i="19"/>
  <c r="JV50" i="19"/>
  <c r="JW50" i="19"/>
  <c r="KA50" i="19"/>
  <c r="KB50" i="19"/>
  <c r="KF50" i="19"/>
  <c r="KG50" i="19"/>
  <c r="KK50" i="19"/>
  <c r="KL50" i="19"/>
  <c r="KP50" i="19"/>
  <c r="KQ50" i="19"/>
  <c r="KU50" i="19"/>
  <c r="KV50" i="19"/>
  <c r="KZ50" i="19"/>
  <c r="LA50" i="19"/>
  <c r="LE50" i="19"/>
  <c r="LF50" i="19"/>
  <c r="LJ50" i="19"/>
  <c r="LK50" i="19"/>
  <c r="LO50" i="19"/>
  <c r="LP50" i="19"/>
  <c r="LT50" i="19"/>
  <c r="LU50" i="19"/>
  <c r="LY50" i="19"/>
  <c r="LZ50" i="19"/>
  <c r="MD50" i="19"/>
  <c r="ME50" i="19"/>
  <c r="HS51" i="19"/>
  <c r="HT51" i="19"/>
  <c r="HX51" i="19"/>
  <c r="HY51" i="19"/>
  <c r="IC51" i="19"/>
  <c r="ID51" i="19"/>
  <c r="IH51" i="19"/>
  <c r="II51" i="19"/>
  <c r="IM51" i="19"/>
  <c r="IN51" i="19"/>
  <c r="IR51" i="19"/>
  <c r="IS51" i="19"/>
  <c r="IW51" i="19"/>
  <c r="IX51" i="19"/>
  <c r="JB51" i="19"/>
  <c r="JG51" i="19"/>
  <c r="JH51" i="19"/>
  <c r="JL51" i="19"/>
  <c r="JM51" i="19"/>
  <c r="JQ51" i="19"/>
  <c r="JR51" i="19"/>
  <c r="JV51" i="19"/>
  <c r="JW51" i="19"/>
  <c r="KA51" i="19"/>
  <c r="KB51" i="19"/>
  <c r="KF51" i="19"/>
  <c r="KG51" i="19"/>
  <c r="KK51" i="19"/>
  <c r="KL51" i="19"/>
  <c r="KP51" i="19"/>
  <c r="KQ51" i="19"/>
  <c r="KU51" i="19"/>
  <c r="KV51" i="19"/>
  <c r="KZ51" i="19"/>
  <c r="LA51" i="19"/>
  <c r="LE51" i="19"/>
  <c r="LF51" i="19"/>
  <c r="LJ51" i="19"/>
  <c r="LK51" i="19"/>
  <c r="LO51" i="19"/>
  <c r="LP51" i="19"/>
  <c r="LT51" i="19"/>
  <c r="LU51" i="19"/>
  <c r="LY51" i="19"/>
  <c r="LZ51" i="19"/>
  <c r="MD51" i="19"/>
  <c r="ME51" i="19"/>
  <c r="HS52" i="19"/>
  <c r="HT52" i="19"/>
  <c r="HX52" i="19"/>
  <c r="HY52" i="19"/>
  <c r="IC52" i="19"/>
  <c r="ID52" i="19"/>
  <c r="IH52" i="19"/>
  <c r="II52" i="19"/>
  <c r="IM52" i="19"/>
  <c r="IN52" i="19"/>
  <c r="IR52" i="19"/>
  <c r="IS52" i="19"/>
  <c r="IW52" i="19"/>
  <c r="IX52" i="19"/>
  <c r="JB52" i="19"/>
  <c r="JD52" i="19" s="1"/>
  <c r="BH52" i="19" s="1"/>
  <c r="K52" i="23" s="1"/>
  <c r="JG52" i="19"/>
  <c r="JH52" i="19"/>
  <c r="JL52" i="19"/>
  <c r="JM52" i="19"/>
  <c r="JQ52" i="19"/>
  <c r="JR52" i="19"/>
  <c r="JV52" i="19"/>
  <c r="JW52" i="19"/>
  <c r="KA52" i="19"/>
  <c r="KB52" i="19"/>
  <c r="KF52" i="19"/>
  <c r="KG52" i="19"/>
  <c r="KK52" i="19"/>
  <c r="KL52" i="19"/>
  <c r="KP52" i="19"/>
  <c r="KQ52" i="19"/>
  <c r="KU52" i="19"/>
  <c r="KV52" i="19"/>
  <c r="KZ52" i="19"/>
  <c r="LA52" i="19"/>
  <c r="LE52" i="19"/>
  <c r="LF52" i="19"/>
  <c r="LJ52" i="19"/>
  <c r="LK52" i="19"/>
  <c r="LO52" i="19"/>
  <c r="LP52" i="19"/>
  <c r="LT52" i="19"/>
  <c r="LU52" i="19"/>
  <c r="LY52" i="19"/>
  <c r="LZ52" i="19"/>
  <c r="MD52" i="19"/>
  <c r="ME52" i="19"/>
  <c r="HS53" i="19"/>
  <c r="HT53" i="19"/>
  <c r="HX53" i="19"/>
  <c r="HY53" i="19"/>
  <c r="IC53" i="19"/>
  <c r="ID53" i="19"/>
  <c r="IH53" i="19"/>
  <c r="II53" i="19"/>
  <c r="IM53" i="19"/>
  <c r="IN53" i="19"/>
  <c r="IR53" i="19"/>
  <c r="IS53" i="19"/>
  <c r="IW53" i="19"/>
  <c r="IX53" i="19"/>
  <c r="JB53" i="19"/>
  <c r="JD53" i="19" s="1"/>
  <c r="BH53" i="19" s="1"/>
  <c r="K53" i="23" s="1"/>
  <c r="JG53" i="19"/>
  <c r="JH53" i="19"/>
  <c r="JL53" i="19"/>
  <c r="JM53" i="19"/>
  <c r="JQ53" i="19"/>
  <c r="JR53" i="19"/>
  <c r="JV53" i="19"/>
  <c r="JW53" i="19"/>
  <c r="KA53" i="19"/>
  <c r="KB53" i="19"/>
  <c r="KF53" i="19"/>
  <c r="KG53" i="19"/>
  <c r="KK53" i="19"/>
  <c r="KL53" i="19"/>
  <c r="KP53" i="19"/>
  <c r="KQ53" i="19"/>
  <c r="KU53" i="19"/>
  <c r="KV53" i="19"/>
  <c r="KZ53" i="19"/>
  <c r="LA53" i="19"/>
  <c r="LE53" i="19"/>
  <c r="LF53" i="19"/>
  <c r="LJ53" i="19"/>
  <c r="LK53" i="19"/>
  <c r="LO53" i="19"/>
  <c r="LP53" i="19"/>
  <c r="LT53" i="19"/>
  <c r="LU53" i="19"/>
  <c r="LY53" i="19"/>
  <c r="LZ53" i="19"/>
  <c r="MD53" i="19"/>
  <c r="ME53" i="19"/>
  <c r="HS54" i="19"/>
  <c r="HT54" i="19"/>
  <c r="HX54" i="19"/>
  <c r="HY54" i="19"/>
  <c r="IC54" i="19"/>
  <c r="ID54" i="19"/>
  <c r="IH54" i="19"/>
  <c r="II54" i="19"/>
  <c r="IM54" i="19"/>
  <c r="IN54" i="19"/>
  <c r="IR54" i="19"/>
  <c r="IS54" i="19"/>
  <c r="IW54" i="19"/>
  <c r="IX54" i="19"/>
  <c r="JB54" i="19"/>
  <c r="JD54" i="19" s="1"/>
  <c r="BH54" i="19" s="1"/>
  <c r="K54" i="23" s="1"/>
  <c r="JG54" i="19"/>
  <c r="JH54" i="19"/>
  <c r="JL54" i="19"/>
  <c r="JM54" i="19"/>
  <c r="JQ54" i="19"/>
  <c r="JR54" i="19"/>
  <c r="JV54" i="19"/>
  <c r="JW54" i="19"/>
  <c r="KA54" i="19"/>
  <c r="KB54" i="19"/>
  <c r="KF54" i="19"/>
  <c r="KG54" i="19"/>
  <c r="KK54" i="19"/>
  <c r="KL54" i="19"/>
  <c r="KP54" i="19"/>
  <c r="KQ54" i="19"/>
  <c r="KU54" i="19"/>
  <c r="KV54" i="19"/>
  <c r="KZ54" i="19"/>
  <c r="LA54" i="19"/>
  <c r="LE54" i="19"/>
  <c r="LF54" i="19"/>
  <c r="LJ54" i="19"/>
  <c r="LK54" i="19"/>
  <c r="LO54" i="19"/>
  <c r="LP54" i="19"/>
  <c r="LT54" i="19"/>
  <c r="LU54" i="19"/>
  <c r="LY54" i="19"/>
  <c r="LZ54" i="19"/>
  <c r="MD54" i="19"/>
  <c r="ME54" i="19"/>
  <c r="HS55" i="19"/>
  <c r="HT55" i="19"/>
  <c r="HX55" i="19"/>
  <c r="HY55" i="19"/>
  <c r="IC55" i="19"/>
  <c r="ID55" i="19"/>
  <c r="IH55" i="19"/>
  <c r="II55" i="19"/>
  <c r="IM55" i="19"/>
  <c r="IN55" i="19"/>
  <c r="IR55" i="19"/>
  <c r="IS55" i="19"/>
  <c r="IW55" i="19"/>
  <c r="IX55" i="19"/>
  <c r="JB55" i="19"/>
  <c r="JG55" i="19"/>
  <c r="JH55" i="19"/>
  <c r="JL55" i="19"/>
  <c r="JM55" i="19"/>
  <c r="JQ55" i="19"/>
  <c r="JR55" i="19"/>
  <c r="JV55" i="19"/>
  <c r="JW55" i="19"/>
  <c r="KA55" i="19"/>
  <c r="KB55" i="19"/>
  <c r="KF55" i="19"/>
  <c r="KG55" i="19"/>
  <c r="KK55" i="19"/>
  <c r="KL55" i="19"/>
  <c r="KP55" i="19"/>
  <c r="KQ55" i="19"/>
  <c r="KU55" i="19"/>
  <c r="KV55" i="19"/>
  <c r="KZ55" i="19"/>
  <c r="LA55" i="19"/>
  <c r="LE55" i="19"/>
  <c r="LF55" i="19"/>
  <c r="LJ55" i="19"/>
  <c r="LK55" i="19"/>
  <c r="LO55" i="19"/>
  <c r="LP55" i="19"/>
  <c r="LT55" i="19"/>
  <c r="LU55" i="19"/>
  <c r="LY55" i="19"/>
  <c r="LZ55" i="19"/>
  <c r="MD55" i="19"/>
  <c r="ME55" i="19"/>
  <c r="HS56" i="19"/>
  <c r="HT56" i="19"/>
  <c r="HX56" i="19"/>
  <c r="HY56" i="19"/>
  <c r="IC56" i="19"/>
  <c r="ID56" i="19"/>
  <c r="IH56" i="19"/>
  <c r="II56" i="19"/>
  <c r="IM56" i="19"/>
  <c r="IN56" i="19"/>
  <c r="IR56" i="19"/>
  <c r="IS56" i="19"/>
  <c r="IW56" i="19"/>
  <c r="IX56" i="19"/>
  <c r="JB56" i="19"/>
  <c r="JD56" i="19" s="1"/>
  <c r="BH56" i="19" s="1"/>
  <c r="K56" i="23" s="1"/>
  <c r="JG56" i="19"/>
  <c r="JH56" i="19"/>
  <c r="JL56" i="19"/>
  <c r="JM56" i="19"/>
  <c r="JQ56" i="19"/>
  <c r="JR56" i="19"/>
  <c r="JV56" i="19"/>
  <c r="JW56" i="19"/>
  <c r="KA56" i="19"/>
  <c r="KB56" i="19"/>
  <c r="KF56" i="19"/>
  <c r="KG56" i="19"/>
  <c r="KK56" i="19"/>
  <c r="KL56" i="19"/>
  <c r="KP56" i="19"/>
  <c r="KQ56" i="19"/>
  <c r="KU56" i="19"/>
  <c r="KV56" i="19"/>
  <c r="KZ56" i="19"/>
  <c r="LA56" i="19"/>
  <c r="LE56" i="19"/>
  <c r="LF56" i="19"/>
  <c r="LJ56" i="19"/>
  <c r="LK56" i="19"/>
  <c r="LO56" i="19"/>
  <c r="LP56" i="19"/>
  <c r="LT56" i="19"/>
  <c r="LU56" i="19"/>
  <c r="LY56" i="19"/>
  <c r="LZ56" i="19"/>
  <c r="MD56" i="19"/>
  <c r="ME56" i="19"/>
  <c r="HS57" i="19"/>
  <c r="HT57" i="19"/>
  <c r="HX57" i="19"/>
  <c r="HY57" i="19"/>
  <c r="IC57" i="19"/>
  <c r="ID57" i="19"/>
  <c r="IH57" i="19"/>
  <c r="II57" i="19"/>
  <c r="IM57" i="19"/>
  <c r="IN57" i="19"/>
  <c r="IR57" i="19"/>
  <c r="IS57" i="19"/>
  <c r="IW57" i="19"/>
  <c r="IX57" i="19"/>
  <c r="JB57" i="19"/>
  <c r="JD57" i="19" s="1"/>
  <c r="BH57" i="19" s="1"/>
  <c r="K57" i="23" s="1"/>
  <c r="JG57" i="19"/>
  <c r="JH57" i="19"/>
  <c r="JL57" i="19"/>
  <c r="JM57" i="19"/>
  <c r="JQ57" i="19"/>
  <c r="JR57" i="19"/>
  <c r="JV57" i="19"/>
  <c r="JW57" i="19"/>
  <c r="KA57" i="19"/>
  <c r="KB57" i="19"/>
  <c r="KF57" i="19"/>
  <c r="KG57" i="19"/>
  <c r="KK57" i="19"/>
  <c r="KL57" i="19"/>
  <c r="KP57" i="19"/>
  <c r="KQ57" i="19"/>
  <c r="KU57" i="19"/>
  <c r="KV57" i="19"/>
  <c r="KZ57" i="19"/>
  <c r="LA57" i="19"/>
  <c r="LE57" i="19"/>
  <c r="LF57" i="19"/>
  <c r="LJ57" i="19"/>
  <c r="LK57" i="19"/>
  <c r="LO57" i="19"/>
  <c r="LP57" i="19"/>
  <c r="LT57" i="19"/>
  <c r="LU57" i="19"/>
  <c r="LY57" i="19"/>
  <c r="LZ57" i="19"/>
  <c r="MD57" i="19"/>
  <c r="ME57" i="19"/>
  <c r="HS58" i="19"/>
  <c r="HT58" i="19"/>
  <c r="HX58" i="19"/>
  <c r="HY58" i="19"/>
  <c r="IC58" i="19"/>
  <c r="ID58" i="19"/>
  <c r="IH58" i="19"/>
  <c r="II58" i="19"/>
  <c r="IM58" i="19"/>
  <c r="IN58" i="19"/>
  <c r="IR58" i="19"/>
  <c r="IS58" i="19"/>
  <c r="IW58" i="19"/>
  <c r="IX58" i="19"/>
  <c r="JB58" i="19"/>
  <c r="JD58" i="19" s="1"/>
  <c r="BH58" i="19" s="1"/>
  <c r="K58" i="23" s="1"/>
  <c r="JG58" i="19"/>
  <c r="JH58" i="19"/>
  <c r="JL58" i="19"/>
  <c r="JM58" i="19"/>
  <c r="JQ58" i="19"/>
  <c r="JR58" i="19"/>
  <c r="JV58" i="19"/>
  <c r="JW58" i="19"/>
  <c r="KA58" i="19"/>
  <c r="KB58" i="19"/>
  <c r="KF58" i="19"/>
  <c r="KG58" i="19"/>
  <c r="KK58" i="19"/>
  <c r="KL58" i="19"/>
  <c r="KP58" i="19"/>
  <c r="KQ58" i="19"/>
  <c r="KU58" i="19"/>
  <c r="KV58" i="19"/>
  <c r="KZ58" i="19"/>
  <c r="LA58" i="19"/>
  <c r="LE58" i="19"/>
  <c r="LF58" i="19"/>
  <c r="LJ58" i="19"/>
  <c r="LK58" i="19"/>
  <c r="LO58" i="19"/>
  <c r="LP58" i="19"/>
  <c r="LT58" i="19"/>
  <c r="LU58" i="19"/>
  <c r="LY58" i="19"/>
  <c r="LZ58" i="19"/>
  <c r="MD58" i="19"/>
  <c r="ME58" i="19"/>
  <c r="HS59" i="19"/>
  <c r="HT59" i="19"/>
  <c r="HX59" i="19"/>
  <c r="HY59" i="19"/>
  <c r="IC59" i="19"/>
  <c r="ID59" i="19"/>
  <c r="IH59" i="19"/>
  <c r="II59" i="19"/>
  <c r="IM59" i="19"/>
  <c r="IN59" i="19"/>
  <c r="IR59" i="19"/>
  <c r="IS59" i="19"/>
  <c r="IW59" i="19"/>
  <c r="IX59" i="19"/>
  <c r="JB59" i="19"/>
  <c r="JG59" i="19"/>
  <c r="JH59" i="19"/>
  <c r="JL59" i="19"/>
  <c r="JM59" i="19"/>
  <c r="JQ59" i="19"/>
  <c r="JR59" i="19"/>
  <c r="JV59" i="19"/>
  <c r="JW59" i="19"/>
  <c r="KA59" i="19"/>
  <c r="KB59" i="19"/>
  <c r="KF59" i="19"/>
  <c r="KG59" i="19"/>
  <c r="KK59" i="19"/>
  <c r="KL59" i="19"/>
  <c r="KP59" i="19"/>
  <c r="KQ59" i="19"/>
  <c r="KU59" i="19"/>
  <c r="KV59" i="19"/>
  <c r="KZ59" i="19"/>
  <c r="LA59" i="19"/>
  <c r="LE59" i="19"/>
  <c r="LF59" i="19"/>
  <c r="LJ59" i="19"/>
  <c r="LK59" i="19"/>
  <c r="LO59" i="19"/>
  <c r="LP59" i="19"/>
  <c r="LT59" i="19"/>
  <c r="LU59" i="19"/>
  <c r="LY59" i="19"/>
  <c r="LZ59" i="19"/>
  <c r="MD59" i="19"/>
  <c r="ME59" i="19"/>
  <c r="HS60" i="19"/>
  <c r="HT60" i="19"/>
  <c r="HX60" i="19"/>
  <c r="HY60" i="19"/>
  <c r="IC60" i="19"/>
  <c r="ID60" i="19"/>
  <c r="IH60" i="19"/>
  <c r="II60" i="19"/>
  <c r="IM60" i="19"/>
  <c r="IN60" i="19"/>
  <c r="IR60" i="19"/>
  <c r="IS60" i="19"/>
  <c r="IW60" i="19"/>
  <c r="IX60" i="19"/>
  <c r="JB60" i="19"/>
  <c r="JD60" i="19" s="1"/>
  <c r="BH60" i="19" s="1"/>
  <c r="K60" i="23" s="1"/>
  <c r="JG60" i="19"/>
  <c r="JH60" i="19"/>
  <c r="JL60" i="19"/>
  <c r="JM60" i="19"/>
  <c r="JQ60" i="19"/>
  <c r="JR60" i="19"/>
  <c r="JV60" i="19"/>
  <c r="JW60" i="19"/>
  <c r="KA60" i="19"/>
  <c r="KB60" i="19"/>
  <c r="KF60" i="19"/>
  <c r="KG60" i="19"/>
  <c r="KK60" i="19"/>
  <c r="KL60" i="19"/>
  <c r="KP60" i="19"/>
  <c r="KQ60" i="19"/>
  <c r="KU60" i="19"/>
  <c r="KV60" i="19"/>
  <c r="KZ60" i="19"/>
  <c r="LA60" i="19"/>
  <c r="LE60" i="19"/>
  <c r="LF60" i="19"/>
  <c r="LJ60" i="19"/>
  <c r="LK60" i="19"/>
  <c r="LO60" i="19"/>
  <c r="LP60" i="19"/>
  <c r="LT60" i="19"/>
  <c r="LU60" i="19"/>
  <c r="LY60" i="19"/>
  <c r="LZ60" i="19"/>
  <c r="MD60" i="19"/>
  <c r="ME60" i="19"/>
  <c r="HS61" i="19"/>
  <c r="HT61" i="19"/>
  <c r="HX61" i="19"/>
  <c r="HY61" i="19"/>
  <c r="IC61" i="19"/>
  <c r="ID61" i="19"/>
  <c r="IH61" i="19"/>
  <c r="II61" i="19"/>
  <c r="IM61" i="19"/>
  <c r="IN61" i="19"/>
  <c r="IR61" i="19"/>
  <c r="IS61" i="19"/>
  <c r="IW61" i="19"/>
  <c r="IX61" i="19"/>
  <c r="JB61" i="19"/>
  <c r="JD61" i="19" s="1"/>
  <c r="BH61" i="19" s="1"/>
  <c r="K61" i="23" s="1"/>
  <c r="JG61" i="19"/>
  <c r="JH61" i="19"/>
  <c r="JL61" i="19"/>
  <c r="JM61" i="19"/>
  <c r="JQ61" i="19"/>
  <c r="JR61" i="19"/>
  <c r="JV61" i="19"/>
  <c r="JW61" i="19"/>
  <c r="KA61" i="19"/>
  <c r="KB61" i="19"/>
  <c r="KF61" i="19"/>
  <c r="KG61" i="19"/>
  <c r="KK61" i="19"/>
  <c r="KL61" i="19"/>
  <c r="KP61" i="19"/>
  <c r="KQ61" i="19"/>
  <c r="KU61" i="19"/>
  <c r="KV61" i="19"/>
  <c r="KZ61" i="19"/>
  <c r="LA61" i="19"/>
  <c r="LE61" i="19"/>
  <c r="LF61" i="19"/>
  <c r="LJ61" i="19"/>
  <c r="LK61" i="19"/>
  <c r="LO61" i="19"/>
  <c r="LP61" i="19"/>
  <c r="LT61" i="19"/>
  <c r="LU61" i="19"/>
  <c r="LY61" i="19"/>
  <c r="LZ61" i="19"/>
  <c r="MD61" i="19"/>
  <c r="ME61" i="19"/>
  <c r="HS62" i="19"/>
  <c r="HT62" i="19"/>
  <c r="HX62" i="19"/>
  <c r="HY62" i="19"/>
  <c r="IC62" i="19"/>
  <c r="ID62" i="19"/>
  <c r="IH62" i="19"/>
  <c r="II62" i="19"/>
  <c r="IM62" i="19"/>
  <c r="IN62" i="19"/>
  <c r="IR62" i="19"/>
  <c r="IS62" i="19"/>
  <c r="IW62" i="19"/>
  <c r="IX62" i="19"/>
  <c r="JB62" i="19"/>
  <c r="JD62" i="19" s="1"/>
  <c r="BH62" i="19" s="1"/>
  <c r="K62" i="23" s="1"/>
  <c r="JG62" i="19"/>
  <c r="JH62" i="19"/>
  <c r="JL62" i="19"/>
  <c r="JM62" i="19"/>
  <c r="JQ62" i="19"/>
  <c r="JR62" i="19"/>
  <c r="JV62" i="19"/>
  <c r="JW62" i="19"/>
  <c r="KA62" i="19"/>
  <c r="KB62" i="19"/>
  <c r="KF62" i="19"/>
  <c r="KG62" i="19"/>
  <c r="KK62" i="19"/>
  <c r="KL62" i="19"/>
  <c r="KP62" i="19"/>
  <c r="KQ62" i="19"/>
  <c r="KU62" i="19"/>
  <c r="KV62" i="19"/>
  <c r="KZ62" i="19"/>
  <c r="LA62" i="19"/>
  <c r="LE62" i="19"/>
  <c r="LF62" i="19"/>
  <c r="LJ62" i="19"/>
  <c r="LK62" i="19"/>
  <c r="LO62" i="19"/>
  <c r="LP62" i="19"/>
  <c r="LT62" i="19"/>
  <c r="LU62" i="19"/>
  <c r="LY62" i="19"/>
  <c r="LZ62" i="19"/>
  <c r="MD62" i="19"/>
  <c r="ME62" i="19"/>
  <c r="HS63" i="19"/>
  <c r="HT63" i="19"/>
  <c r="HX63" i="19"/>
  <c r="HY63" i="19"/>
  <c r="IC63" i="19"/>
  <c r="ID63" i="19"/>
  <c r="IH63" i="19"/>
  <c r="II63" i="19"/>
  <c r="IM63" i="19"/>
  <c r="IN63" i="19"/>
  <c r="IR63" i="19"/>
  <c r="IS63" i="19"/>
  <c r="IW63" i="19"/>
  <c r="IX63" i="19"/>
  <c r="JB63" i="19"/>
  <c r="JG63" i="19"/>
  <c r="JH63" i="19"/>
  <c r="JL63" i="19"/>
  <c r="JM63" i="19"/>
  <c r="JQ63" i="19"/>
  <c r="JR63" i="19"/>
  <c r="JV63" i="19"/>
  <c r="JW63" i="19"/>
  <c r="KA63" i="19"/>
  <c r="KB63" i="19"/>
  <c r="KF63" i="19"/>
  <c r="KG63" i="19"/>
  <c r="KK63" i="19"/>
  <c r="KL63" i="19"/>
  <c r="KP63" i="19"/>
  <c r="KQ63" i="19"/>
  <c r="KU63" i="19"/>
  <c r="KV63" i="19"/>
  <c r="KZ63" i="19"/>
  <c r="LA63" i="19"/>
  <c r="LE63" i="19"/>
  <c r="LF63" i="19"/>
  <c r="LJ63" i="19"/>
  <c r="LK63" i="19"/>
  <c r="LO63" i="19"/>
  <c r="LP63" i="19"/>
  <c r="LT63" i="19"/>
  <c r="LU63" i="19"/>
  <c r="LY63" i="19"/>
  <c r="LZ63" i="19"/>
  <c r="MD63" i="19"/>
  <c r="ME63" i="19"/>
  <c r="HS64" i="19"/>
  <c r="HT64" i="19"/>
  <c r="HX64" i="19"/>
  <c r="HY64" i="19"/>
  <c r="IC64" i="19"/>
  <c r="ID64" i="19"/>
  <c r="IH64" i="19"/>
  <c r="II64" i="19"/>
  <c r="IM64" i="19"/>
  <c r="IN64" i="19"/>
  <c r="IR64" i="19"/>
  <c r="IS64" i="19"/>
  <c r="IW64" i="19"/>
  <c r="IX64" i="19"/>
  <c r="JB64" i="19"/>
  <c r="JD64" i="19" s="1"/>
  <c r="BH64" i="19" s="1"/>
  <c r="K64" i="23" s="1"/>
  <c r="JG64" i="19"/>
  <c r="JH64" i="19"/>
  <c r="JL64" i="19"/>
  <c r="JM64" i="19"/>
  <c r="JQ64" i="19"/>
  <c r="JR64" i="19"/>
  <c r="JV64" i="19"/>
  <c r="JW64" i="19"/>
  <c r="KA64" i="19"/>
  <c r="KB64" i="19"/>
  <c r="KF64" i="19"/>
  <c r="KG64" i="19"/>
  <c r="KK64" i="19"/>
  <c r="KL64" i="19"/>
  <c r="KP64" i="19"/>
  <c r="KQ64" i="19"/>
  <c r="KU64" i="19"/>
  <c r="KV64" i="19"/>
  <c r="KZ64" i="19"/>
  <c r="LA64" i="19"/>
  <c r="LE64" i="19"/>
  <c r="LF64" i="19"/>
  <c r="LJ64" i="19"/>
  <c r="LK64" i="19"/>
  <c r="LO64" i="19"/>
  <c r="LP64" i="19"/>
  <c r="LT64" i="19"/>
  <c r="LU64" i="19"/>
  <c r="LY64" i="19"/>
  <c r="LZ64" i="19"/>
  <c r="MD64" i="19"/>
  <c r="ME64" i="19"/>
  <c r="HS65" i="19"/>
  <c r="HT65" i="19"/>
  <c r="HX65" i="19"/>
  <c r="HY65" i="19"/>
  <c r="IC65" i="19"/>
  <c r="ID65" i="19"/>
  <c r="IH65" i="19"/>
  <c r="II65" i="19"/>
  <c r="IM65" i="19"/>
  <c r="IN65" i="19"/>
  <c r="IR65" i="19"/>
  <c r="IS65" i="19"/>
  <c r="IW65" i="19"/>
  <c r="IX65" i="19"/>
  <c r="JB65" i="19"/>
  <c r="JD65" i="19" s="1"/>
  <c r="BH65" i="19" s="1"/>
  <c r="K65" i="23" s="1"/>
  <c r="JG65" i="19"/>
  <c r="JH65" i="19"/>
  <c r="JL65" i="19"/>
  <c r="JM65" i="19"/>
  <c r="JQ65" i="19"/>
  <c r="JR65" i="19"/>
  <c r="JV65" i="19"/>
  <c r="JW65" i="19"/>
  <c r="KA65" i="19"/>
  <c r="KB65" i="19"/>
  <c r="KF65" i="19"/>
  <c r="KG65" i="19"/>
  <c r="KK65" i="19"/>
  <c r="KL65" i="19"/>
  <c r="KP65" i="19"/>
  <c r="KQ65" i="19"/>
  <c r="KU65" i="19"/>
  <c r="KV65" i="19"/>
  <c r="KZ65" i="19"/>
  <c r="LA65" i="19"/>
  <c r="LE65" i="19"/>
  <c r="LF65" i="19"/>
  <c r="LJ65" i="19"/>
  <c r="LK65" i="19"/>
  <c r="LO65" i="19"/>
  <c r="LP65" i="19"/>
  <c r="LT65" i="19"/>
  <c r="LU65" i="19"/>
  <c r="LY65" i="19"/>
  <c r="LZ65" i="19"/>
  <c r="MD65" i="19"/>
  <c r="ME65" i="19"/>
  <c r="HS66" i="19"/>
  <c r="HT66" i="19"/>
  <c r="HX66" i="19"/>
  <c r="HY66" i="19"/>
  <c r="IC66" i="19"/>
  <c r="ID66" i="19"/>
  <c r="IH66" i="19"/>
  <c r="II66" i="19"/>
  <c r="IM66" i="19"/>
  <c r="IN66" i="19"/>
  <c r="IR66" i="19"/>
  <c r="IS66" i="19"/>
  <c r="IW66" i="19"/>
  <c r="IX66" i="19"/>
  <c r="JB66" i="19"/>
  <c r="JD66" i="19" s="1"/>
  <c r="BH66" i="19" s="1"/>
  <c r="K66" i="23" s="1"/>
  <c r="JG66" i="19"/>
  <c r="JH66" i="19"/>
  <c r="JL66" i="19"/>
  <c r="JM66" i="19"/>
  <c r="JQ66" i="19"/>
  <c r="JR66" i="19"/>
  <c r="JV66" i="19"/>
  <c r="JW66" i="19"/>
  <c r="KA66" i="19"/>
  <c r="KB66" i="19"/>
  <c r="KF66" i="19"/>
  <c r="KG66" i="19"/>
  <c r="KK66" i="19"/>
  <c r="KL66" i="19"/>
  <c r="KP66" i="19"/>
  <c r="KQ66" i="19"/>
  <c r="KU66" i="19"/>
  <c r="KV66" i="19"/>
  <c r="KZ66" i="19"/>
  <c r="LA66" i="19"/>
  <c r="LE66" i="19"/>
  <c r="LF66" i="19"/>
  <c r="LJ66" i="19"/>
  <c r="LK66" i="19"/>
  <c r="LO66" i="19"/>
  <c r="LP66" i="19"/>
  <c r="LT66" i="19"/>
  <c r="LU66" i="19"/>
  <c r="LY66" i="19"/>
  <c r="LZ66" i="19"/>
  <c r="MD66" i="19"/>
  <c r="ME66" i="19"/>
  <c r="HS67" i="19"/>
  <c r="HT67" i="19"/>
  <c r="HX67" i="19"/>
  <c r="HY67" i="19"/>
  <c r="IC67" i="19"/>
  <c r="ID67" i="19"/>
  <c r="IH67" i="19"/>
  <c r="II67" i="19"/>
  <c r="IM67" i="19"/>
  <c r="IN67" i="19"/>
  <c r="IR67" i="19"/>
  <c r="IS67" i="19"/>
  <c r="IW67" i="19"/>
  <c r="IX67" i="19"/>
  <c r="JB67" i="19"/>
  <c r="JG67" i="19"/>
  <c r="JH67" i="19"/>
  <c r="JL67" i="19"/>
  <c r="JM67" i="19"/>
  <c r="JQ67" i="19"/>
  <c r="JR67" i="19"/>
  <c r="JV67" i="19"/>
  <c r="JW67" i="19"/>
  <c r="KA67" i="19"/>
  <c r="KB67" i="19"/>
  <c r="KF67" i="19"/>
  <c r="KG67" i="19"/>
  <c r="KK67" i="19"/>
  <c r="KL67" i="19"/>
  <c r="KP67" i="19"/>
  <c r="KQ67" i="19"/>
  <c r="KU67" i="19"/>
  <c r="KV67" i="19"/>
  <c r="KZ67" i="19"/>
  <c r="LA67" i="19"/>
  <c r="LE67" i="19"/>
  <c r="LF67" i="19"/>
  <c r="LJ67" i="19"/>
  <c r="LK67" i="19"/>
  <c r="LO67" i="19"/>
  <c r="LP67" i="19"/>
  <c r="LT67" i="19"/>
  <c r="LU67" i="19"/>
  <c r="LY67" i="19"/>
  <c r="LZ67" i="19"/>
  <c r="MD67" i="19"/>
  <c r="ME67" i="19"/>
  <c r="HS68" i="19"/>
  <c r="HT68" i="19"/>
  <c r="HX68" i="19"/>
  <c r="HY68" i="19"/>
  <c r="IC68" i="19"/>
  <c r="ID68" i="19"/>
  <c r="IH68" i="19"/>
  <c r="II68" i="19"/>
  <c r="IM68" i="19"/>
  <c r="IN68" i="19"/>
  <c r="IR68" i="19"/>
  <c r="IS68" i="19"/>
  <c r="IW68" i="19"/>
  <c r="IX68" i="19"/>
  <c r="JB68" i="19"/>
  <c r="JD68" i="19" s="1"/>
  <c r="BH68" i="19" s="1"/>
  <c r="K68" i="23" s="1"/>
  <c r="JG68" i="19"/>
  <c r="JH68" i="19"/>
  <c r="JL68" i="19"/>
  <c r="JM68" i="19"/>
  <c r="JQ68" i="19"/>
  <c r="JR68" i="19"/>
  <c r="JV68" i="19"/>
  <c r="JW68" i="19"/>
  <c r="KA68" i="19"/>
  <c r="KB68" i="19"/>
  <c r="KF68" i="19"/>
  <c r="KG68" i="19"/>
  <c r="KK68" i="19"/>
  <c r="KL68" i="19"/>
  <c r="KP68" i="19"/>
  <c r="KQ68" i="19"/>
  <c r="KU68" i="19"/>
  <c r="KV68" i="19"/>
  <c r="KZ68" i="19"/>
  <c r="LA68" i="19"/>
  <c r="LE68" i="19"/>
  <c r="LF68" i="19"/>
  <c r="LJ68" i="19"/>
  <c r="LK68" i="19"/>
  <c r="LO68" i="19"/>
  <c r="LP68" i="19"/>
  <c r="LT68" i="19"/>
  <c r="LU68" i="19"/>
  <c r="LY68" i="19"/>
  <c r="LZ68" i="19"/>
  <c r="MD68" i="19"/>
  <c r="ME68" i="19"/>
  <c r="HS69" i="19"/>
  <c r="HT69" i="19"/>
  <c r="HX69" i="19"/>
  <c r="HY69" i="19"/>
  <c r="IC69" i="19"/>
  <c r="ID69" i="19"/>
  <c r="IH69" i="19"/>
  <c r="II69" i="19"/>
  <c r="IM69" i="19"/>
  <c r="IN69" i="19"/>
  <c r="IR69" i="19"/>
  <c r="IS69" i="19"/>
  <c r="IW69" i="19"/>
  <c r="IX69" i="19"/>
  <c r="JB69" i="19"/>
  <c r="JD69" i="19" s="1"/>
  <c r="BH69" i="19" s="1"/>
  <c r="K69" i="23" s="1"/>
  <c r="JG69" i="19"/>
  <c r="JH69" i="19"/>
  <c r="JL69" i="19"/>
  <c r="JM69" i="19"/>
  <c r="JQ69" i="19"/>
  <c r="JR69" i="19"/>
  <c r="JV69" i="19"/>
  <c r="JW69" i="19"/>
  <c r="KA69" i="19"/>
  <c r="KB69" i="19"/>
  <c r="KF69" i="19"/>
  <c r="KG69" i="19"/>
  <c r="KK69" i="19"/>
  <c r="KL69" i="19"/>
  <c r="KP69" i="19"/>
  <c r="KQ69" i="19"/>
  <c r="KU69" i="19"/>
  <c r="KV69" i="19"/>
  <c r="KZ69" i="19"/>
  <c r="LA69" i="19"/>
  <c r="LE69" i="19"/>
  <c r="LF69" i="19"/>
  <c r="LJ69" i="19"/>
  <c r="LK69" i="19"/>
  <c r="LO69" i="19"/>
  <c r="LP69" i="19"/>
  <c r="LT69" i="19"/>
  <c r="LU69" i="19"/>
  <c r="LY69" i="19"/>
  <c r="LZ69" i="19"/>
  <c r="MD69" i="19"/>
  <c r="ME69" i="19"/>
  <c r="HS70" i="19"/>
  <c r="HT70" i="19"/>
  <c r="HX70" i="19"/>
  <c r="HY70" i="19"/>
  <c r="IC70" i="19"/>
  <c r="ID70" i="19"/>
  <c r="IH70" i="19"/>
  <c r="II70" i="19"/>
  <c r="IM70" i="19"/>
  <c r="IN70" i="19"/>
  <c r="IR70" i="19"/>
  <c r="IS70" i="19"/>
  <c r="IW70" i="19"/>
  <c r="IX70" i="19"/>
  <c r="JB70" i="19"/>
  <c r="JD70" i="19" s="1"/>
  <c r="BH70" i="19" s="1"/>
  <c r="K70" i="23" s="1"/>
  <c r="JG70" i="19"/>
  <c r="JH70" i="19"/>
  <c r="JL70" i="19"/>
  <c r="JM70" i="19"/>
  <c r="JQ70" i="19"/>
  <c r="JR70" i="19"/>
  <c r="JV70" i="19"/>
  <c r="JW70" i="19"/>
  <c r="KA70" i="19"/>
  <c r="KB70" i="19"/>
  <c r="KF70" i="19"/>
  <c r="KG70" i="19"/>
  <c r="KK70" i="19"/>
  <c r="KL70" i="19"/>
  <c r="KP70" i="19"/>
  <c r="KQ70" i="19"/>
  <c r="KU70" i="19"/>
  <c r="KV70" i="19"/>
  <c r="KZ70" i="19"/>
  <c r="LA70" i="19"/>
  <c r="LE70" i="19"/>
  <c r="LF70" i="19"/>
  <c r="LJ70" i="19"/>
  <c r="LK70" i="19"/>
  <c r="LO70" i="19"/>
  <c r="LP70" i="19"/>
  <c r="LT70" i="19"/>
  <c r="LU70" i="19"/>
  <c r="LY70" i="19"/>
  <c r="LZ70" i="19"/>
  <c r="MD70" i="19"/>
  <c r="ME70" i="19"/>
  <c r="HS71" i="19"/>
  <c r="HT71" i="19"/>
  <c r="HX71" i="19"/>
  <c r="HY71" i="19"/>
  <c r="IC71" i="19"/>
  <c r="ID71" i="19"/>
  <c r="IH71" i="19"/>
  <c r="II71" i="19"/>
  <c r="IM71" i="19"/>
  <c r="IN71" i="19"/>
  <c r="IR71" i="19"/>
  <c r="IS71" i="19"/>
  <c r="IW71" i="19"/>
  <c r="IX71" i="19"/>
  <c r="JB71" i="19"/>
  <c r="JG71" i="19"/>
  <c r="JH71" i="19"/>
  <c r="JL71" i="19"/>
  <c r="JM71" i="19"/>
  <c r="JQ71" i="19"/>
  <c r="JR71" i="19"/>
  <c r="JV71" i="19"/>
  <c r="JW71" i="19"/>
  <c r="KA71" i="19"/>
  <c r="KB71" i="19"/>
  <c r="KF71" i="19"/>
  <c r="KG71" i="19"/>
  <c r="KK71" i="19"/>
  <c r="KL71" i="19"/>
  <c r="KP71" i="19"/>
  <c r="KQ71" i="19"/>
  <c r="KU71" i="19"/>
  <c r="KV71" i="19"/>
  <c r="KZ71" i="19"/>
  <c r="LA71" i="19"/>
  <c r="LE71" i="19"/>
  <c r="LF71" i="19"/>
  <c r="LJ71" i="19"/>
  <c r="LK71" i="19"/>
  <c r="LO71" i="19"/>
  <c r="LP71" i="19"/>
  <c r="LT71" i="19"/>
  <c r="LU71" i="19"/>
  <c r="LY71" i="19"/>
  <c r="LZ71" i="19"/>
  <c r="MD71" i="19"/>
  <c r="ME71" i="19"/>
  <c r="HS72" i="19"/>
  <c r="HT72" i="19"/>
  <c r="HX72" i="19"/>
  <c r="HY72" i="19"/>
  <c r="IC72" i="19"/>
  <c r="ID72" i="19"/>
  <c r="IH72" i="19"/>
  <c r="II72" i="19"/>
  <c r="IM72" i="19"/>
  <c r="IN72" i="19"/>
  <c r="IR72" i="19"/>
  <c r="IS72" i="19"/>
  <c r="IW72" i="19"/>
  <c r="IX72" i="19"/>
  <c r="JB72" i="19"/>
  <c r="JD72" i="19" s="1"/>
  <c r="BH72" i="19" s="1"/>
  <c r="K72" i="23" s="1"/>
  <c r="JG72" i="19"/>
  <c r="JH72" i="19"/>
  <c r="JL72" i="19"/>
  <c r="JM72" i="19"/>
  <c r="JQ72" i="19"/>
  <c r="JR72" i="19"/>
  <c r="JV72" i="19"/>
  <c r="JW72" i="19"/>
  <c r="KA72" i="19"/>
  <c r="KB72" i="19"/>
  <c r="KF72" i="19"/>
  <c r="KG72" i="19"/>
  <c r="KK72" i="19"/>
  <c r="KL72" i="19"/>
  <c r="KP72" i="19"/>
  <c r="KQ72" i="19"/>
  <c r="KU72" i="19"/>
  <c r="KV72" i="19"/>
  <c r="KZ72" i="19"/>
  <c r="LA72" i="19"/>
  <c r="LE72" i="19"/>
  <c r="LF72" i="19"/>
  <c r="LJ72" i="19"/>
  <c r="LK72" i="19"/>
  <c r="LO72" i="19"/>
  <c r="LP72" i="19"/>
  <c r="LT72" i="19"/>
  <c r="LU72" i="19"/>
  <c r="LY72" i="19"/>
  <c r="LZ72" i="19"/>
  <c r="MD72" i="19"/>
  <c r="ME72" i="19"/>
  <c r="HS73" i="19"/>
  <c r="HT73" i="19"/>
  <c r="HX73" i="19"/>
  <c r="HY73" i="19"/>
  <c r="IC73" i="19"/>
  <c r="ID73" i="19"/>
  <c r="IH73" i="19"/>
  <c r="II73" i="19"/>
  <c r="IM73" i="19"/>
  <c r="IN73" i="19"/>
  <c r="IR73" i="19"/>
  <c r="IS73" i="19"/>
  <c r="IW73" i="19"/>
  <c r="IX73" i="19"/>
  <c r="JB73" i="19"/>
  <c r="JD73" i="19" s="1"/>
  <c r="BH73" i="19" s="1"/>
  <c r="K73" i="23" s="1"/>
  <c r="JG73" i="19"/>
  <c r="JH73" i="19"/>
  <c r="JL73" i="19"/>
  <c r="JM73" i="19"/>
  <c r="JQ73" i="19"/>
  <c r="JR73" i="19"/>
  <c r="JV73" i="19"/>
  <c r="JW73" i="19"/>
  <c r="KA73" i="19"/>
  <c r="KB73" i="19"/>
  <c r="KF73" i="19"/>
  <c r="KG73" i="19"/>
  <c r="KK73" i="19"/>
  <c r="KL73" i="19"/>
  <c r="KP73" i="19"/>
  <c r="KQ73" i="19"/>
  <c r="KU73" i="19"/>
  <c r="KV73" i="19"/>
  <c r="KZ73" i="19"/>
  <c r="LA73" i="19"/>
  <c r="LE73" i="19"/>
  <c r="LF73" i="19"/>
  <c r="LJ73" i="19"/>
  <c r="LK73" i="19"/>
  <c r="LO73" i="19"/>
  <c r="LP73" i="19"/>
  <c r="LT73" i="19"/>
  <c r="LU73" i="19"/>
  <c r="LY73" i="19"/>
  <c r="LZ73" i="19"/>
  <c r="MD73" i="19"/>
  <c r="ME73" i="19"/>
  <c r="HS74" i="19"/>
  <c r="HT74" i="19"/>
  <c r="HX74" i="19"/>
  <c r="HY74" i="19"/>
  <c r="IC74" i="19"/>
  <c r="ID74" i="19"/>
  <c r="IH74" i="19"/>
  <c r="II74" i="19"/>
  <c r="IM74" i="19"/>
  <c r="IN74" i="19"/>
  <c r="IR74" i="19"/>
  <c r="IS74" i="19"/>
  <c r="IW74" i="19"/>
  <c r="IX74" i="19"/>
  <c r="JB74" i="19"/>
  <c r="JD74" i="19" s="1"/>
  <c r="BH74" i="19" s="1"/>
  <c r="K74" i="23" s="1"/>
  <c r="JG74" i="19"/>
  <c r="JH74" i="19"/>
  <c r="JL74" i="19"/>
  <c r="JM74" i="19"/>
  <c r="JQ74" i="19"/>
  <c r="JR74" i="19"/>
  <c r="JV74" i="19"/>
  <c r="JW74" i="19"/>
  <c r="KA74" i="19"/>
  <c r="KB74" i="19"/>
  <c r="KF74" i="19"/>
  <c r="KG74" i="19"/>
  <c r="KK74" i="19"/>
  <c r="KL74" i="19"/>
  <c r="KP74" i="19"/>
  <c r="KQ74" i="19"/>
  <c r="KU74" i="19"/>
  <c r="KV74" i="19"/>
  <c r="KZ74" i="19"/>
  <c r="LA74" i="19"/>
  <c r="LE74" i="19"/>
  <c r="LF74" i="19"/>
  <c r="LJ74" i="19"/>
  <c r="LK74" i="19"/>
  <c r="LO74" i="19"/>
  <c r="LP74" i="19"/>
  <c r="LT74" i="19"/>
  <c r="LU74" i="19"/>
  <c r="LY74" i="19"/>
  <c r="LZ74" i="19"/>
  <c r="MD74" i="19"/>
  <c r="ME74" i="19"/>
  <c r="HS75" i="19"/>
  <c r="HT75" i="19"/>
  <c r="HX75" i="19"/>
  <c r="HY75" i="19"/>
  <c r="IC75" i="19"/>
  <c r="ID75" i="19"/>
  <c r="IH75" i="19"/>
  <c r="II75" i="19"/>
  <c r="IM75" i="19"/>
  <c r="IN75" i="19"/>
  <c r="IR75" i="19"/>
  <c r="IS75" i="19"/>
  <c r="IW75" i="19"/>
  <c r="IX75" i="19"/>
  <c r="JB75" i="19"/>
  <c r="JG75" i="19"/>
  <c r="JH75" i="19"/>
  <c r="JL75" i="19"/>
  <c r="JM75" i="19"/>
  <c r="JQ75" i="19"/>
  <c r="JR75" i="19"/>
  <c r="JV75" i="19"/>
  <c r="JW75" i="19"/>
  <c r="KA75" i="19"/>
  <c r="KB75" i="19"/>
  <c r="KF75" i="19"/>
  <c r="KG75" i="19"/>
  <c r="KK75" i="19"/>
  <c r="KL75" i="19"/>
  <c r="KP75" i="19"/>
  <c r="KQ75" i="19"/>
  <c r="KU75" i="19"/>
  <c r="KV75" i="19"/>
  <c r="KZ75" i="19"/>
  <c r="LA75" i="19"/>
  <c r="LE75" i="19"/>
  <c r="LF75" i="19"/>
  <c r="LJ75" i="19"/>
  <c r="LK75" i="19"/>
  <c r="LO75" i="19"/>
  <c r="LP75" i="19"/>
  <c r="LT75" i="19"/>
  <c r="LU75" i="19"/>
  <c r="LY75" i="19"/>
  <c r="LZ75" i="19"/>
  <c r="MD75" i="19"/>
  <c r="ME75" i="19"/>
  <c r="HS76" i="19"/>
  <c r="HT76" i="19"/>
  <c r="HX76" i="19"/>
  <c r="HY76" i="19"/>
  <c r="IC76" i="19"/>
  <c r="ID76" i="19"/>
  <c r="IH76" i="19"/>
  <c r="II76" i="19"/>
  <c r="IM76" i="19"/>
  <c r="IN76" i="19"/>
  <c r="IR76" i="19"/>
  <c r="IS76" i="19"/>
  <c r="IW76" i="19"/>
  <c r="IX76" i="19"/>
  <c r="JB76" i="19"/>
  <c r="JD76" i="19" s="1"/>
  <c r="BH76" i="19" s="1"/>
  <c r="K76" i="23" s="1"/>
  <c r="JG76" i="19"/>
  <c r="JH76" i="19"/>
  <c r="JL76" i="19"/>
  <c r="JM76" i="19"/>
  <c r="JQ76" i="19"/>
  <c r="JR76" i="19"/>
  <c r="JV76" i="19"/>
  <c r="JW76" i="19"/>
  <c r="KA76" i="19"/>
  <c r="KB76" i="19"/>
  <c r="KF76" i="19"/>
  <c r="KG76" i="19"/>
  <c r="KK76" i="19"/>
  <c r="KL76" i="19"/>
  <c r="KP76" i="19"/>
  <c r="KQ76" i="19"/>
  <c r="KU76" i="19"/>
  <c r="KV76" i="19"/>
  <c r="KZ76" i="19"/>
  <c r="LA76" i="19"/>
  <c r="LE76" i="19"/>
  <c r="LF76" i="19"/>
  <c r="LJ76" i="19"/>
  <c r="LK76" i="19"/>
  <c r="LO76" i="19"/>
  <c r="LP76" i="19"/>
  <c r="LT76" i="19"/>
  <c r="LU76" i="19"/>
  <c r="LY76" i="19"/>
  <c r="LZ76" i="19"/>
  <c r="MD76" i="19"/>
  <c r="ME76" i="19"/>
  <c r="HS77" i="19"/>
  <c r="HT77" i="19"/>
  <c r="HX77" i="19"/>
  <c r="HY77" i="19"/>
  <c r="IC77" i="19"/>
  <c r="ID77" i="19"/>
  <c r="IH77" i="19"/>
  <c r="II77" i="19"/>
  <c r="IM77" i="19"/>
  <c r="IN77" i="19"/>
  <c r="IR77" i="19"/>
  <c r="IS77" i="19"/>
  <c r="IW77" i="19"/>
  <c r="IX77" i="19"/>
  <c r="JB77" i="19"/>
  <c r="JD77" i="19" s="1"/>
  <c r="BH77" i="19" s="1"/>
  <c r="K77" i="23" s="1"/>
  <c r="JG77" i="19"/>
  <c r="JH77" i="19"/>
  <c r="JL77" i="19"/>
  <c r="JM77" i="19"/>
  <c r="JQ77" i="19"/>
  <c r="JR77" i="19"/>
  <c r="JV77" i="19"/>
  <c r="JW77" i="19"/>
  <c r="KA77" i="19"/>
  <c r="KB77" i="19"/>
  <c r="KF77" i="19"/>
  <c r="KG77" i="19"/>
  <c r="KK77" i="19"/>
  <c r="KL77" i="19"/>
  <c r="KP77" i="19"/>
  <c r="KQ77" i="19"/>
  <c r="KU77" i="19"/>
  <c r="KV77" i="19"/>
  <c r="KZ77" i="19"/>
  <c r="LA77" i="19"/>
  <c r="LE77" i="19"/>
  <c r="LF77" i="19"/>
  <c r="LJ77" i="19"/>
  <c r="LK77" i="19"/>
  <c r="LO77" i="19"/>
  <c r="LP77" i="19"/>
  <c r="LT77" i="19"/>
  <c r="LU77" i="19"/>
  <c r="LY77" i="19"/>
  <c r="LZ77" i="19"/>
  <c r="MD77" i="19"/>
  <c r="ME77" i="19"/>
  <c r="HS78" i="19"/>
  <c r="HT78" i="19"/>
  <c r="HX78" i="19"/>
  <c r="HY78" i="19"/>
  <c r="IC78" i="19"/>
  <c r="ID78" i="19"/>
  <c r="IH78" i="19"/>
  <c r="II78" i="19"/>
  <c r="IM78" i="19"/>
  <c r="IN78" i="19"/>
  <c r="IR78" i="19"/>
  <c r="IS78" i="19"/>
  <c r="IW78" i="19"/>
  <c r="IX78" i="19"/>
  <c r="JB78" i="19"/>
  <c r="JD78" i="19" s="1"/>
  <c r="BH78" i="19" s="1"/>
  <c r="K78" i="23" s="1"/>
  <c r="JG78" i="19"/>
  <c r="JH78" i="19"/>
  <c r="JL78" i="19"/>
  <c r="JM78" i="19"/>
  <c r="JQ78" i="19"/>
  <c r="JR78" i="19"/>
  <c r="JV78" i="19"/>
  <c r="JW78" i="19"/>
  <c r="KA78" i="19"/>
  <c r="KB78" i="19"/>
  <c r="KF78" i="19"/>
  <c r="KG78" i="19"/>
  <c r="KK78" i="19"/>
  <c r="KL78" i="19"/>
  <c r="KP78" i="19"/>
  <c r="KQ78" i="19"/>
  <c r="KU78" i="19"/>
  <c r="KV78" i="19"/>
  <c r="KZ78" i="19"/>
  <c r="LA78" i="19"/>
  <c r="LE78" i="19"/>
  <c r="LF78" i="19"/>
  <c r="LJ78" i="19"/>
  <c r="LK78" i="19"/>
  <c r="LO78" i="19"/>
  <c r="LP78" i="19"/>
  <c r="LT78" i="19"/>
  <c r="LU78" i="19"/>
  <c r="LY78" i="19"/>
  <c r="LZ78" i="19"/>
  <c r="MD78" i="19"/>
  <c r="ME78" i="19"/>
  <c r="HS79" i="19"/>
  <c r="HT79" i="19"/>
  <c r="HX79" i="19"/>
  <c r="HY79" i="19"/>
  <c r="IC79" i="19"/>
  <c r="ID79" i="19"/>
  <c r="IH79" i="19"/>
  <c r="II79" i="19"/>
  <c r="IM79" i="19"/>
  <c r="IN79" i="19"/>
  <c r="IR79" i="19"/>
  <c r="IS79" i="19"/>
  <c r="IW79" i="19"/>
  <c r="IX79" i="19"/>
  <c r="JB79" i="19"/>
  <c r="JG79" i="19"/>
  <c r="JH79" i="19"/>
  <c r="JL79" i="19"/>
  <c r="JM79" i="19"/>
  <c r="JQ79" i="19"/>
  <c r="JR79" i="19"/>
  <c r="JV79" i="19"/>
  <c r="JW79" i="19"/>
  <c r="KA79" i="19"/>
  <c r="KB79" i="19"/>
  <c r="KF79" i="19"/>
  <c r="KG79" i="19"/>
  <c r="KK79" i="19"/>
  <c r="KL79" i="19"/>
  <c r="KP79" i="19"/>
  <c r="KQ79" i="19"/>
  <c r="KU79" i="19"/>
  <c r="KV79" i="19"/>
  <c r="KZ79" i="19"/>
  <c r="LA79" i="19"/>
  <c r="LE79" i="19"/>
  <c r="LF79" i="19"/>
  <c r="LJ79" i="19"/>
  <c r="LK79" i="19"/>
  <c r="LO79" i="19"/>
  <c r="LP79" i="19"/>
  <c r="LT79" i="19"/>
  <c r="LU79" i="19"/>
  <c r="LY79" i="19"/>
  <c r="LZ79" i="19"/>
  <c r="MD79" i="19"/>
  <c r="ME79" i="19"/>
  <c r="HS80" i="19"/>
  <c r="HT80" i="19"/>
  <c r="HX80" i="19"/>
  <c r="HY80" i="19"/>
  <c r="IC80" i="19"/>
  <c r="ID80" i="19"/>
  <c r="IH80" i="19"/>
  <c r="II80" i="19"/>
  <c r="IM80" i="19"/>
  <c r="IN80" i="19"/>
  <c r="IR80" i="19"/>
  <c r="IS80" i="19"/>
  <c r="IW80" i="19"/>
  <c r="IX80" i="19"/>
  <c r="JB80" i="19"/>
  <c r="JD80" i="19" s="1"/>
  <c r="BH80" i="19" s="1"/>
  <c r="K80" i="23" s="1"/>
  <c r="JG80" i="19"/>
  <c r="JH80" i="19"/>
  <c r="JL80" i="19"/>
  <c r="JM80" i="19"/>
  <c r="JQ80" i="19"/>
  <c r="JR80" i="19"/>
  <c r="JV80" i="19"/>
  <c r="JW80" i="19"/>
  <c r="KA80" i="19"/>
  <c r="KB80" i="19"/>
  <c r="KF80" i="19"/>
  <c r="KG80" i="19"/>
  <c r="KK80" i="19"/>
  <c r="KL80" i="19"/>
  <c r="KP80" i="19"/>
  <c r="KQ80" i="19"/>
  <c r="KU80" i="19"/>
  <c r="KV80" i="19"/>
  <c r="KZ80" i="19"/>
  <c r="LA80" i="19"/>
  <c r="LE80" i="19"/>
  <c r="LF80" i="19"/>
  <c r="LJ80" i="19"/>
  <c r="LK80" i="19"/>
  <c r="LO80" i="19"/>
  <c r="LP80" i="19"/>
  <c r="LT80" i="19"/>
  <c r="LU80" i="19"/>
  <c r="LY80" i="19"/>
  <c r="LZ80" i="19"/>
  <c r="MD80" i="19"/>
  <c r="ME80" i="19"/>
  <c r="HS81" i="19"/>
  <c r="HT81" i="19"/>
  <c r="HX81" i="19"/>
  <c r="HY81" i="19"/>
  <c r="IC81" i="19"/>
  <c r="ID81" i="19"/>
  <c r="IH81" i="19"/>
  <c r="II81" i="19"/>
  <c r="IM81" i="19"/>
  <c r="IN81" i="19"/>
  <c r="IR81" i="19"/>
  <c r="IS81" i="19"/>
  <c r="IW81" i="19"/>
  <c r="IX81" i="19"/>
  <c r="JB81" i="19"/>
  <c r="JD81" i="19" s="1"/>
  <c r="BH81" i="19" s="1"/>
  <c r="K81" i="23" s="1"/>
  <c r="JG81" i="19"/>
  <c r="JH81" i="19"/>
  <c r="JL81" i="19"/>
  <c r="JM81" i="19"/>
  <c r="JQ81" i="19"/>
  <c r="JR81" i="19"/>
  <c r="JV81" i="19"/>
  <c r="JW81" i="19"/>
  <c r="KA81" i="19"/>
  <c r="KB81" i="19"/>
  <c r="KF81" i="19"/>
  <c r="KG81" i="19"/>
  <c r="KK81" i="19"/>
  <c r="KL81" i="19"/>
  <c r="KP81" i="19"/>
  <c r="KQ81" i="19"/>
  <c r="KU81" i="19"/>
  <c r="KV81" i="19"/>
  <c r="KZ81" i="19"/>
  <c r="LA81" i="19"/>
  <c r="LE81" i="19"/>
  <c r="LF81" i="19"/>
  <c r="LJ81" i="19"/>
  <c r="LK81" i="19"/>
  <c r="LO81" i="19"/>
  <c r="LP81" i="19"/>
  <c r="LT81" i="19"/>
  <c r="LU81" i="19"/>
  <c r="LY81" i="19"/>
  <c r="LZ81" i="19"/>
  <c r="MD81" i="19"/>
  <c r="ME81" i="19"/>
  <c r="HS82" i="19"/>
  <c r="HT82" i="19"/>
  <c r="HX82" i="19"/>
  <c r="HY82" i="19"/>
  <c r="IC82" i="19"/>
  <c r="ID82" i="19"/>
  <c r="IH82" i="19"/>
  <c r="II82" i="19"/>
  <c r="IM82" i="19"/>
  <c r="IN82" i="19"/>
  <c r="IR82" i="19"/>
  <c r="IS82" i="19"/>
  <c r="IW82" i="19"/>
  <c r="IX82" i="19"/>
  <c r="JB82" i="19"/>
  <c r="JD82" i="19" s="1"/>
  <c r="BH82" i="19" s="1"/>
  <c r="K82" i="23" s="1"/>
  <c r="JG82" i="19"/>
  <c r="JH82" i="19"/>
  <c r="JL82" i="19"/>
  <c r="JM82" i="19"/>
  <c r="JQ82" i="19"/>
  <c r="JR82" i="19"/>
  <c r="JV82" i="19"/>
  <c r="JW82" i="19"/>
  <c r="KA82" i="19"/>
  <c r="KB82" i="19"/>
  <c r="KF82" i="19"/>
  <c r="KG82" i="19"/>
  <c r="KK82" i="19"/>
  <c r="KL82" i="19"/>
  <c r="KP82" i="19"/>
  <c r="KQ82" i="19"/>
  <c r="KU82" i="19"/>
  <c r="KV82" i="19"/>
  <c r="KZ82" i="19"/>
  <c r="LA82" i="19"/>
  <c r="LE82" i="19"/>
  <c r="LF82" i="19"/>
  <c r="LJ82" i="19"/>
  <c r="LK82" i="19"/>
  <c r="LO82" i="19"/>
  <c r="LP82" i="19"/>
  <c r="LT82" i="19"/>
  <c r="LU82" i="19"/>
  <c r="LY82" i="19"/>
  <c r="LZ82" i="19"/>
  <c r="MD82" i="19"/>
  <c r="ME82" i="19"/>
  <c r="HS83" i="19"/>
  <c r="HT83" i="19"/>
  <c r="HX83" i="19"/>
  <c r="HY83" i="19"/>
  <c r="IC83" i="19"/>
  <c r="ID83" i="19"/>
  <c r="IH83" i="19"/>
  <c r="II83" i="19"/>
  <c r="IM83" i="19"/>
  <c r="IN83" i="19"/>
  <c r="IR83" i="19"/>
  <c r="IS83" i="19"/>
  <c r="IW83" i="19"/>
  <c r="IX83" i="19"/>
  <c r="JB83" i="19"/>
  <c r="JG83" i="19"/>
  <c r="JH83" i="19"/>
  <c r="JL83" i="19"/>
  <c r="JM83" i="19"/>
  <c r="JQ83" i="19"/>
  <c r="JR83" i="19"/>
  <c r="JV83" i="19"/>
  <c r="JW83" i="19"/>
  <c r="KA83" i="19"/>
  <c r="KB83" i="19"/>
  <c r="KF83" i="19"/>
  <c r="KG83" i="19"/>
  <c r="KK83" i="19"/>
  <c r="KL83" i="19"/>
  <c r="KP83" i="19"/>
  <c r="KQ83" i="19"/>
  <c r="KU83" i="19"/>
  <c r="KV83" i="19"/>
  <c r="KZ83" i="19"/>
  <c r="LA83" i="19"/>
  <c r="LE83" i="19"/>
  <c r="LF83" i="19"/>
  <c r="LJ83" i="19"/>
  <c r="LK83" i="19"/>
  <c r="LO83" i="19"/>
  <c r="LP83" i="19"/>
  <c r="LT83" i="19"/>
  <c r="LU83" i="19"/>
  <c r="LY83" i="19"/>
  <c r="LZ83" i="19"/>
  <c r="MD83" i="19"/>
  <c r="ME83" i="19"/>
  <c r="HS84" i="19"/>
  <c r="HT84" i="19"/>
  <c r="HX84" i="19"/>
  <c r="HY84" i="19"/>
  <c r="IC84" i="19"/>
  <c r="ID84" i="19"/>
  <c r="IH84" i="19"/>
  <c r="II84" i="19"/>
  <c r="IM84" i="19"/>
  <c r="IN84" i="19"/>
  <c r="IR84" i="19"/>
  <c r="IS84" i="19"/>
  <c r="IW84" i="19"/>
  <c r="IX84" i="19"/>
  <c r="JB84" i="19"/>
  <c r="JD84" i="19" s="1"/>
  <c r="BH84" i="19" s="1"/>
  <c r="K84" i="23" s="1"/>
  <c r="JG84" i="19"/>
  <c r="JH84" i="19"/>
  <c r="JL84" i="19"/>
  <c r="JM84" i="19"/>
  <c r="JQ84" i="19"/>
  <c r="JR84" i="19"/>
  <c r="JV84" i="19"/>
  <c r="JW84" i="19"/>
  <c r="KA84" i="19"/>
  <c r="KB84" i="19"/>
  <c r="KF84" i="19"/>
  <c r="KG84" i="19"/>
  <c r="KK84" i="19"/>
  <c r="KL84" i="19"/>
  <c r="KP84" i="19"/>
  <c r="KQ84" i="19"/>
  <c r="KU84" i="19"/>
  <c r="KV84" i="19"/>
  <c r="KZ84" i="19"/>
  <c r="LA84" i="19"/>
  <c r="LE84" i="19"/>
  <c r="LF84" i="19"/>
  <c r="LJ84" i="19"/>
  <c r="LK84" i="19"/>
  <c r="LO84" i="19"/>
  <c r="LP84" i="19"/>
  <c r="LT84" i="19"/>
  <c r="LU84" i="19"/>
  <c r="LY84" i="19"/>
  <c r="LZ84" i="19"/>
  <c r="MD84" i="19"/>
  <c r="ME84" i="19"/>
  <c r="HS85" i="19"/>
  <c r="HT85" i="19"/>
  <c r="HX85" i="19"/>
  <c r="HY85" i="19"/>
  <c r="IC85" i="19"/>
  <c r="ID85" i="19"/>
  <c r="IH85" i="19"/>
  <c r="II85" i="19"/>
  <c r="IM85" i="19"/>
  <c r="IN85" i="19"/>
  <c r="IR85" i="19"/>
  <c r="IS85" i="19"/>
  <c r="IW85" i="19"/>
  <c r="IX85" i="19"/>
  <c r="JB85" i="19"/>
  <c r="JD85" i="19" s="1"/>
  <c r="BH85" i="19" s="1"/>
  <c r="K85" i="23" s="1"/>
  <c r="JG85" i="19"/>
  <c r="JH85" i="19"/>
  <c r="JL85" i="19"/>
  <c r="JM85" i="19"/>
  <c r="JQ85" i="19"/>
  <c r="JR85" i="19"/>
  <c r="JV85" i="19"/>
  <c r="JW85" i="19"/>
  <c r="KA85" i="19"/>
  <c r="KB85" i="19"/>
  <c r="KF85" i="19"/>
  <c r="KG85" i="19"/>
  <c r="KK85" i="19"/>
  <c r="KL85" i="19"/>
  <c r="KP85" i="19"/>
  <c r="KQ85" i="19"/>
  <c r="KU85" i="19"/>
  <c r="KV85" i="19"/>
  <c r="KZ85" i="19"/>
  <c r="LA85" i="19"/>
  <c r="LE85" i="19"/>
  <c r="LF85" i="19"/>
  <c r="LJ85" i="19"/>
  <c r="LK85" i="19"/>
  <c r="LO85" i="19"/>
  <c r="LP85" i="19"/>
  <c r="LT85" i="19"/>
  <c r="LU85" i="19"/>
  <c r="LY85" i="19"/>
  <c r="LZ85" i="19"/>
  <c r="MD85" i="19"/>
  <c r="ME85" i="19"/>
  <c r="HS86" i="19"/>
  <c r="HT86" i="19"/>
  <c r="HX86" i="19"/>
  <c r="HY86" i="19"/>
  <c r="IC86" i="19"/>
  <c r="ID86" i="19"/>
  <c r="IH86" i="19"/>
  <c r="II86" i="19"/>
  <c r="IM86" i="19"/>
  <c r="IN86" i="19"/>
  <c r="IR86" i="19"/>
  <c r="IS86" i="19"/>
  <c r="IW86" i="19"/>
  <c r="IX86" i="19"/>
  <c r="JB86" i="19"/>
  <c r="JD86" i="19" s="1"/>
  <c r="BH86" i="19" s="1"/>
  <c r="K86" i="23" s="1"/>
  <c r="JG86" i="19"/>
  <c r="JH86" i="19"/>
  <c r="JL86" i="19"/>
  <c r="JM86" i="19"/>
  <c r="JQ86" i="19"/>
  <c r="JR86" i="19"/>
  <c r="JV86" i="19"/>
  <c r="JW86" i="19"/>
  <c r="KA86" i="19"/>
  <c r="KB86" i="19"/>
  <c r="KF86" i="19"/>
  <c r="KG86" i="19"/>
  <c r="KK86" i="19"/>
  <c r="KL86" i="19"/>
  <c r="KP86" i="19"/>
  <c r="KQ86" i="19"/>
  <c r="KU86" i="19"/>
  <c r="KV86" i="19"/>
  <c r="KZ86" i="19"/>
  <c r="LA86" i="19"/>
  <c r="LE86" i="19"/>
  <c r="LF86" i="19"/>
  <c r="LJ86" i="19"/>
  <c r="LK86" i="19"/>
  <c r="LO86" i="19"/>
  <c r="LP86" i="19"/>
  <c r="LT86" i="19"/>
  <c r="LU86" i="19"/>
  <c r="LY86" i="19"/>
  <c r="LZ86" i="19"/>
  <c r="MD86" i="19"/>
  <c r="ME86" i="19"/>
  <c r="HS87" i="19"/>
  <c r="HT87" i="19"/>
  <c r="HX87" i="19"/>
  <c r="HY87" i="19"/>
  <c r="IC87" i="19"/>
  <c r="ID87" i="19"/>
  <c r="IH87" i="19"/>
  <c r="II87" i="19"/>
  <c r="IM87" i="19"/>
  <c r="IN87" i="19"/>
  <c r="IR87" i="19"/>
  <c r="IS87" i="19"/>
  <c r="IW87" i="19"/>
  <c r="IX87" i="19"/>
  <c r="JB87" i="19"/>
  <c r="JG87" i="19"/>
  <c r="JH87" i="19"/>
  <c r="JL87" i="19"/>
  <c r="JM87" i="19"/>
  <c r="JQ87" i="19"/>
  <c r="JR87" i="19"/>
  <c r="JV87" i="19"/>
  <c r="JW87" i="19"/>
  <c r="KA87" i="19"/>
  <c r="KB87" i="19"/>
  <c r="KF87" i="19"/>
  <c r="KG87" i="19"/>
  <c r="KK87" i="19"/>
  <c r="KL87" i="19"/>
  <c r="KP87" i="19"/>
  <c r="KQ87" i="19"/>
  <c r="KU87" i="19"/>
  <c r="KV87" i="19"/>
  <c r="KZ87" i="19"/>
  <c r="LA87" i="19"/>
  <c r="LE87" i="19"/>
  <c r="LF87" i="19"/>
  <c r="LJ87" i="19"/>
  <c r="LK87" i="19"/>
  <c r="LO87" i="19"/>
  <c r="LP87" i="19"/>
  <c r="LT87" i="19"/>
  <c r="LU87" i="19"/>
  <c r="LY87" i="19"/>
  <c r="LZ87" i="19"/>
  <c r="MD87" i="19"/>
  <c r="ME87" i="19"/>
  <c r="HS88" i="19"/>
  <c r="HT88" i="19"/>
  <c r="HX88" i="19"/>
  <c r="HY88" i="19"/>
  <c r="IC88" i="19"/>
  <c r="ID88" i="19"/>
  <c r="IH88" i="19"/>
  <c r="II88" i="19"/>
  <c r="IM88" i="19"/>
  <c r="IN88" i="19"/>
  <c r="IR88" i="19"/>
  <c r="IS88" i="19"/>
  <c r="IW88" i="19"/>
  <c r="IX88" i="19"/>
  <c r="JB88" i="19"/>
  <c r="JD88" i="19" s="1"/>
  <c r="BH88" i="19" s="1"/>
  <c r="K88" i="23" s="1"/>
  <c r="JG88" i="19"/>
  <c r="JH88" i="19"/>
  <c r="JL88" i="19"/>
  <c r="JM88" i="19"/>
  <c r="JQ88" i="19"/>
  <c r="JR88" i="19"/>
  <c r="JV88" i="19"/>
  <c r="JW88" i="19"/>
  <c r="KA88" i="19"/>
  <c r="KB88" i="19"/>
  <c r="KF88" i="19"/>
  <c r="KG88" i="19"/>
  <c r="KK88" i="19"/>
  <c r="KL88" i="19"/>
  <c r="KP88" i="19"/>
  <c r="KQ88" i="19"/>
  <c r="KU88" i="19"/>
  <c r="KV88" i="19"/>
  <c r="KZ88" i="19"/>
  <c r="LA88" i="19"/>
  <c r="LE88" i="19"/>
  <c r="LF88" i="19"/>
  <c r="LJ88" i="19"/>
  <c r="LK88" i="19"/>
  <c r="LO88" i="19"/>
  <c r="LP88" i="19"/>
  <c r="LT88" i="19"/>
  <c r="LU88" i="19"/>
  <c r="LY88" i="19"/>
  <c r="LZ88" i="19"/>
  <c r="MD88" i="19"/>
  <c r="ME88" i="19"/>
  <c r="HS89" i="19"/>
  <c r="HT89" i="19"/>
  <c r="HX89" i="19"/>
  <c r="HY89" i="19"/>
  <c r="IC89" i="19"/>
  <c r="ID89" i="19"/>
  <c r="IH89" i="19"/>
  <c r="II89" i="19"/>
  <c r="IM89" i="19"/>
  <c r="IN89" i="19"/>
  <c r="IR89" i="19"/>
  <c r="IS89" i="19"/>
  <c r="IW89" i="19"/>
  <c r="IX89" i="19"/>
  <c r="JB89" i="19"/>
  <c r="JD89" i="19" s="1"/>
  <c r="BH89" i="19" s="1"/>
  <c r="K89" i="23" s="1"/>
  <c r="JG89" i="19"/>
  <c r="JH89" i="19"/>
  <c r="JL89" i="19"/>
  <c r="JM89" i="19"/>
  <c r="JQ89" i="19"/>
  <c r="JR89" i="19"/>
  <c r="JV89" i="19"/>
  <c r="JW89" i="19"/>
  <c r="KA89" i="19"/>
  <c r="KB89" i="19"/>
  <c r="KF89" i="19"/>
  <c r="KG89" i="19"/>
  <c r="KK89" i="19"/>
  <c r="KL89" i="19"/>
  <c r="KP89" i="19"/>
  <c r="KQ89" i="19"/>
  <c r="KU89" i="19"/>
  <c r="KV89" i="19"/>
  <c r="KZ89" i="19"/>
  <c r="LA89" i="19"/>
  <c r="LE89" i="19"/>
  <c r="LF89" i="19"/>
  <c r="LJ89" i="19"/>
  <c r="LK89" i="19"/>
  <c r="LO89" i="19"/>
  <c r="LP89" i="19"/>
  <c r="LT89" i="19"/>
  <c r="LU89" i="19"/>
  <c r="LY89" i="19"/>
  <c r="LZ89" i="19"/>
  <c r="MD89" i="19"/>
  <c r="ME89" i="19"/>
  <c r="HS90" i="19"/>
  <c r="HT90" i="19"/>
  <c r="HX90" i="19"/>
  <c r="HY90" i="19"/>
  <c r="IC90" i="19"/>
  <c r="ID90" i="19"/>
  <c r="IH90" i="19"/>
  <c r="II90" i="19"/>
  <c r="IM90" i="19"/>
  <c r="IN90" i="19"/>
  <c r="IR90" i="19"/>
  <c r="IS90" i="19"/>
  <c r="IW90" i="19"/>
  <c r="IX90" i="19"/>
  <c r="JB90" i="19"/>
  <c r="JD90" i="19" s="1"/>
  <c r="BH90" i="19" s="1"/>
  <c r="K90" i="23" s="1"/>
  <c r="JG90" i="19"/>
  <c r="JH90" i="19"/>
  <c r="JL90" i="19"/>
  <c r="JM90" i="19"/>
  <c r="JQ90" i="19"/>
  <c r="JR90" i="19"/>
  <c r="JV90" i="19"/>
  <c r="JW90" i="19"/>
  <c r="KA90" i="19"/>
  <c r="KB90" i="19"/>
  <c r="KF90" i="19"/>
  <c r="KG90" i="19"/>
  <c r="KK90" i="19"/>
  <c r="KL90" i="19"/>
  <c r="KP90" i="19"/>
  <c r="KQ90" i="19"/>
  <c r="KU90" i="19"/>
  <c r="KV90" i="19"/>
  <c r="KZ90" i="19"/>
  <c r="LA90" i="19"/>
  <c r="LE90" i="19"/>
  <c r="LF90" i="19"/>
  <c r="LJ90" i="19"/>
  <c r="LK90" i="19"/>
  <c r="LO90" i="19"/>
  <c r="LP90" i="19"/>
  <c r="LT90" i="19"/>
  <c r="LU90" i="19"/>
  <c r="LY90" i="19"/>
  <c r="LZ90" i="19"/>
  <c r="MD90" i="19"/>
  <c r="ME90" i="19"/>
  <c r="HS91" i="19"/>
  <c r="HT91" i="19"/>
  <c r="HX91" i="19"/>
  <c r="HY91" i="19"/>
  <c r="IC91" i="19"/>
  <c r="ID91" i="19"/>
  <c r="IH91" i="19"/>
  <c r="II91" i="19"/>
  <c r="IM91" i="19"/>
  <c r="IN91" i="19"/>
  <c r="IR91" i="19"/>
  <c r="IS91" i="19"/>
  <c r="IW91" i="19"/>
  <c r="IX91" i="19"/>
  <c r="JB91" i="19"/>
  <c r="JG91" i="19"/>
  <c r="JH91" i="19"/>
  <c r="JL91" i="19"/>
  <c r="JM91" i="19"/>
  <c r="JQ91" i="19"/>
  <c r="JR91" i="19"/>
  <c r="JV91" i="19"/>
  <c r="JW91" i="19"/>
  <c r="KA91" i="19"/>
  <c r="KB91" i="19"/>
  <c r="KF91" i="19"/>
  <c r="KG91" i="19"/>
  <c r="KK91" i="19"/>
  <c r="KL91" i="19"/>
  <c r="KP91" i="19"/>
  <c r="KQ91" i="19"/>
  <c r="KU91" i="19"/>
  <c r="KV91" i="19"/>
  <c r="KZ91" i="19"/>
  <c r="LA91" i="19"/>
  <c r="LE91" i="19"/>
  <c r="LF91" i="19"/>
  <c r="LJ91" i="19"/>
  <c r="LK91" i="19"/>
  <c r="LO91" i="19"/>
  <c r="LP91" i="19"/>
  <c r="LT91" i="19"/>
  <c r="LU91" i="19"/>
  <c r="LY91" i="19"/>
  <c r="LZ91" i="19"/>
  <c r="MD91" i="19"/>
  <c r="ME91" i="19"/>
  <c r="HS92" i="19"/>
  <c r="HT92" i="19"/>
  <c r="HX92" i="19"/>
  <c r="HY92" i="19"/>
  <c r="IC92" i="19"/>
  <c r="ID92" i="19"/>
  <c r="IH92" i="19"/>
  <c r="II92" i="19"/>
  <c r="IM92" i="19"/>
  <c r="IN92" i="19"/>
  <c r="IR92" i="19"/>
  <c r="IS92" i="19"/>
  <c r="IW92" i="19"/>
  <c r="IX92" i="19"/>
  <c r="JB92" i="19"/>
  <c r="JD92" i="19" s="1"/>
  <c r="BH92" i="19" s="1"/>
  <c r="K92" i="23" s="1"/>
  <c r="JG92" i="19"/>
  <c r="JH92" i="19"/>
  <c r="JL92" i="19"/>
  <c r="JM92" i="19"/>
  <c r="JQ92" i="19"/>
  <c r="JR92" i="19"/>
  <c r="JV92" i="19"/>
  <c r="JW92" i="19"/>
  <c r="KA92" i="19"/>
  <c r="KB92" i="19"/>
  <c r="KF92" i="19"/>
  <c r="KG92" i="19"/>
  <c r="KK92" i="19"/>
  <c r="KL92" i="19"/>
  <c r="KP92" i="19"/>
  <c r="KQ92" i="19"/>
  <c r="KU92" i="19"/>
  <c r="KV92" i="19"/>
  <c r="KZ92" i="19"/>
  <c r="LA92" i="19"/>
  <c r="LE92" i="19"/>
  <c r="LF92" i="19"/>
  <c r="LJ92" i="19"/>
  <c r="LK92" i="19"/>
  <c r="LO92" i="19"/>
  <c r="LP92" i="19"/>
  <c r="LT92" i="19"/>
  <c r="LU92" i="19"/>
  <c r="LY92" i="19"/>
  <c r="LZ92" i="19"/>
  <c r="MD92" i="19"/>
  <c r="ME92" i="19"/>
  <c r="HS93" i="19"/>
  <c r="HT93" i="19"/>
  <c r="HX93" i="19"/>
  <c r="HY93" i="19"/>
  <c r="IC93" i="19"/>
  <c r="ID93" i="19"/>
  <c r="IH93" i="19"/>
  <c r="II93" i="19"/>
  <c r="IM93" i="19"/>
  <c r="IN93" i="19"/>
  <c r="IR93" i="19"/>
  <c r="IS93" i="19"/>
  <c r="IW93" i="19"/>
  <c r="IX93" i="19"/>
  <c r="JB93" i="19"/>
  <c r="JD93" i="19" s="1"/>
  <c r="BH93" i="19" s="1"/>
  <c r="K93" i="23" s="1"/>
  <c r="JG93" i="19"/>
  <c r="JH93" i="19"/>
  <c r="JL93" i="19"/>
  <c r="JM93" i="19"/>
  <c r="JQ93" i="19"/>
  <c r="JR93" i="19"/>
  <c r="JV93" i="19"/>
  <c r="JW93" i="19"/>
  <c r="KA93" i="19"/>
  <c r="KB93" i="19"/>
  <c r="KF93" i="19"/>
  <c r="KG93" i="19"/>
  <c r="KK93" i="19"/>
  <c r="KL93" i="19"/>
  <c r="KP93" i="19"/>
  <c r="KQ93" i="19"/>
  <c r="KU93" i="19"/>
  <c r="KV93" i="19"/>
  <c r="KZ93" i="19"/>
  <c r="LA93" i="19"/>
  <c r="LE93" i="19"/>
  <c r="LF93" i="19"/>
  <c r="LJ93" i="19"/>
  <c r="LK93" i="19"/>
  <c r="LO93" i="19"/>
  <c r="LP93" i="19"/>
  <c r="LT93" i="19"/>
  <c r="LU93" i="19"/>
  <c r="LY93" i="19"/>
  <c r="LZ93" i="19"/>
  <c r="MD93" i="19"/>
  <c r="ME93" i="19"/>
  <c r="HS94" i="19"/>
  <c r="HT94" i="19"/>
  <c r="HX94" i="19"/>
  <c r="HY94" i="19"/>
  <c r="IC94" i="19"/>
  <c r="ID94" i="19"/>
  <c r="IH94" i="19"/>
  <c r="II94" i="19"/>
  <c r="IM94" i="19"/>
  <c r="IN94" i="19"/>
  <c r="IR94" i="19"/>
  <c r="IS94" i="19"/>
  <c r="IW94" i="19"/>
  <c r="IX94" i="19"/>
  <c r="JB94" i="19"/>
  <c r="JD94" i="19" s="1"/>
  <c r="BH94" i="19" s="1"/>
  <c r="K94" i="23" s="1"/>
  <c r="JG94" i="19"/>
  <c r="JH94" i="19"/>
  <c r="JL94" i="19"/>
  <c r="JM94" i="19"/>
  <c r="JQ94" i="19"/>
  <c r="JR94" i="19"/>
  <c r="JV94" i="19"/>
  <c r="JW94" i="19"/>
  <c r="KA94" i="19"/>
  <c r="KB94" i="19"/>
  <c r="KF94" i="19"/>
  <c r="KG94" i="19"/>
  <c r="KK94" i="19"/>
  <c r="KL94" i="19"/>
  <c r="KP94" i="19"/>
  <c r="KQ94" i="19"/>
  <c r="KU94" i="19"/>
  <c r="KV94" i="19"/>
  <c r="KZ94" i="19"/>
  <c r="LA94" i="19"/>
  <c r="LE94" i="19"/>
  <c r="LF94" i="19"/>
  <c r="LJ94" i="19"/>
  <c r="LK94" i="19"/>
  <c r="LO94" i="19"/>
  <c r="LP94" i="19"/>
  <c r="LT94" i="19"/>
  <c r="LU94" i="19"/>
  <c r="LY94" i="19"/>
  <c r="LZ94" i="19"/>
  <c r="MD94" i="19"/>
  <c r="ME94" i="19"/>
  <c r="HS95" i="19"/>
  <c r="HT95" i="19"/>
  <c r="HX95" i="19"/>
  <c r="HY95" i="19"/>
  <c r="IC95" i="19"/>
  <c r="ID95" i="19"/>
  <c r="IH95" i="19"/>
  <c r="II95" i="19"/>
  <c r="IM95" i="19"/>
  <c r="IN95" i="19"/>
  <c r="IR95" i="19"/>
  <c r="IS95" i="19"/>
  <c r="IW95" i="19"/>
  <c r="IX95" i="19"/>
  <c r="JB95" i="19"/>
  <c r="JG95" i="19"/>
  <c r="JH95" i="19"/>
  <c r="JL95" i="19"/>
  <c r="JM95" i="19"/>
  <c r="JQ95" i="19"/>
  <c r="JR95" i="19"/>
  <c r="JV95" i="19"/>
  <c r="JW95" i="19"/>
  <c r="KA95" i="19"/>
  <c r="KB95" i="19"/>
  <c r="KF95" i="19"/>
  <c r="KG95" i="19"/>
  <c r="KK95" i="19"/>
  <c r="KL95" i="19"/>
  <c r="KP95" i="19"/>
  <c r="KQ95" i="19"/>
  <c r="KU95" i="19"/>
  <c r="KV95" i="19"/>
  <c r="KZ95" i="19"/>
  <c r="LA95" i="19"/>
  <c r="LE95" i="19"/>
  <c r="LF95" i="19"/>
  <c r="LJ95" i="19"/>
  <c r="LK95" i="19"/>
  <c r="LO95" i="19"/>
  <c r="LP95" i="19"/>
  <c r="LT95" i="19"/>
  <c r="LU95" i="19"/>
  <c r="LY95" i="19"/>
  <c r="LZ95" i="19"/>
  <c r="MD95" i="19"/>
  <c r="ME95" i="19"/>
  <c r="HS96" i="19"/>
  <c r="HT96" i="19"/>
  <c r="HX96" i="19"/>
  <c r="HY96" i="19"/>
  <c r="IC96" i="19"/>
  <c r="ID96" i="19"/>
  <c r="IH96" i="19"/>
  <c r="II96" i="19"/>
  <c r="IM96" i="19"/>
  <c r="IN96" i="19"/>
  <c r="IR96" i="19"/>
  <c r="IS96" i="19"/>
  <c r="IW96" i="19"/>
  <c r="IX96" i="19"/>
  <c r="JB96" i="19"/>
  <c r="JD96" i="19" s="1"/>
  <c r="BH96" i="19" s="1"/>
  <c r="K96" i="23" s="1"/>
  <c r="JG96" i="19"/>
  <c r="JH96" i="19"/>
  <c r="JL96" i="19"/>
  <c r="JM96" i="19"/>
  <c r="JQ96" i="19"/>
  <c r="JR96" i="19"/>
  <c r="JV96" i="19"/>
  <c r="JW96" i="19"/>
  <c r="KA96" i="19"/>
  <c r="KB96" i="19"/>
  <c r="KF96" i="19"/>
  <c r="KG96" i="19"/>
  <c r="KK96" i="19"/>
  <c r="KL96" i="19"/>
  <c r="KP96" i="19"/>
  <c r="KQ96" i="19"/>
  <c r="KU96" i="19"/>
  <c r="KV96" i="19"/>
  <c r="KZ96" i="19"/>
  <c r="LA96" i="19"/>
  <c r="LE96" i="19"/>
  <c r="LF96" i="19"/>
  <c r="LJ96" i="19"/>
  <c r="LK96" i="19"/>
  <c r="LO96" i="19"/>
  <c r="LP96" i="19"/>
  <c r="LT96" i="19"/>
  <c r="LU96" i="19"/>
  <c r="LY96" i="19"/>
  <c r="LZ96" i="19"/>
  <c r="MD96" i="19"/>
  <c r="ME96" i="19"/>
  <c r="HS97" i="19"/>
  <c r="HT97" i="19"/>
  <c r="HX97" i="19"/>
  <c r="HY97" i="19"/>
  <c r="IC97" i="19"/>
  <c r="ID97" i="19"/>
  <c r="IH97" i="19"/>
  <c r="II97" i="19"/>
  <c r="IM97" i="19"/>
  <c r="IN97" i="19"/>
  <c r="IR97" i="19"/>
  <c r="IS97" i="19"/>
  <c r="IW97" i="19"/>
  <c r="IX97" i="19"/>
  <c r="JB97" i="19"/>
  <c r="JD97" i="19" s="1"/>
  <c r="BH97" i="19" s="1"/>
  <c r="JG97" i="19"/>
  <c r="JH97" i="19"/>
  <c r="JL97" i="19"/>
  <c r="JM97" i="19"/>
  <c r="JQ97" i="19"/>
  <c r="JR97" i="19"/>
  <c r="JV97" i="19"/>
  <c r="JW97" i="19"/>
  <c r="KA97" i="19"/>
  <c r="KB97" i="19"/>
  <c r="KF97" i="19"/>
  <c r="KG97" i="19"/>
  <c r="KK97" i="19"/>
  <c r="KL97" i="19"/>
  <c r="KP97" i="19"/>
  <c r="KQ97" i="19"/>
  <c r="KU97" i="19"/>
  <c r="KV97" i="19"/>
  <c r="KZ97" i="19"/>
  <c r="LA97" i="19"/>
  <c r="LE97" i="19"/>
  <c r="LF97" i="19"/>
  <c r="LJ97" i="19"/>
  <c r="LK97" i="19"/>
  <c r="LO97" i="19"/>
  <c r="LP97" i="19"/>
  <c r="LT97" i="19"/>
  <c r="LU97" i="19"/>
  <c r="LY97" i="19"/>
  <c r="LZ97" i="19"/>
  <c r="MD97" i="19"/>
  <c r="ME97" i="19"/>
  <c r="HS98" i="19"/>
  <c r="HT98" i="19"/>
  <c r="HX98" i="19"/>
  <c r="HY98" i="19"/>
  <c r="IC98" i="19"/>
  <c r="ID98" i="19"/>
  <c r="IH98" i="19"/>
  <c r="II98" i="19"/>
  <c r="IM98" i="19"/>
  <c r="IN98" i="19"/>
  <c r="IR98" i="19"/>
  <c r="IS98" i="19"/>
  <c r="IW98" i="19"/>
  <c r="IX98" i="19"/>
  <c r="JB98" i="19"/>
  <c r="JD98" i="19" s="1"/>
  <c r="BH98" i="19" s="1"/>
  <c r="JG98" i="19"/>
  <c r="JH98" i="19"/>
  <c r="JL98" i="19"/>
  <c r="JM98" i="19"/>
  <c r="JQ98" i="19"/>
  <c r="JR98" i="19"/>
  <c r="JV98" i="19"/>
  <c r="JW98" i="19"/>
  <c r="KA98" i="19"/>
  <c r="KB98" i="19"/>
  <c r="KF98" i="19"/>
  <c r="KG98" i="19"/>
  <c r="KK98" i="19"/>
  <c r="KL98" i="19"/>
  <c r="KP98" i="19"/>
  <c r="KQ98" i="19"/>
  <c r="KU98" i="19"/>
  <c r="KV98" i="19"/>
  <c r="KZ98" i="19"/>
  <c r="LA98" i="19"/>
  <c r="LE98" i="19"/>
  <c r="LF98" i="19"/>
  <c r="LJ98" i="19"/>
  <c r="LK98" i="19"/>
  <c r="LO98" i="19"/>
  <c r="LP98" i="19"/>
  <c r="LT98" i="19"/>
  <c r="LU98" i="19"/>
  <c r="LY98" i="19"/>
  <c r="LZ98" i="19"/>
  <c r="MD98" i="19"/>
  <c r="ME98" i="19"/>
  <c r="HS99" i="19"/>
  <c r="HT99" i="19"/>
  <c r="HX99" i="19"/>
  <c r="HY99" i="19"/>
  <c r="IC99" i="19"/>
  <c r="ID99" i="19"/>
  <c r="IH99" i="19"/>
  <c r="II99" i="19"/>
  <c r="IM99" i="19"/>
  <c r="IN99" i="19"/>
  <c r="IR99" i="19"/>
  <c r="IS99" i="19"/>
  <c r="IW99" i="19"/>
  <c r="IX99" i="19"/>
  <c r="JB99" i="19"/>
  <c r="JG99" i="19"/>
  <c r="JH99" i="19"/>
  <c r="JL99" i="19"/>
  <c r="JM99" i="19"/>
  <c r="JQ99" i="19"/>
  <c r="JR99" i="19"/>
  <c r="JV99" i="19"/>
  <c r="JW99" i="19"/>
  <c r="KA99" i="19"/>
  <c r="KC99" i="19" s="1"/>
  <c r="CB99" i="19" s="1"/>
  <c r="KF99" i="19"/>
  <c r="KG99" i="19"/>
  <c r="KK99" i="19"/>
  <c r="KL99" i="19"/>
  <c r="KP99" i="19"/>
  <c r="KQ99" i="19"/>
  <c r="KU99" i="19"/>
  <c r="KV99" i="19"/>
  <c r="KZ99" i="19"/>
  <c r="LA99" i="19"/>
  <c r="LE99" i="19"/>
  <c r="LF99" i="19"/>
  <c r="LJ99" i="19"/>
  <c r="LK99" i="19"/>
  <c r="LO99" i="19"/>
  <c r="LP99" i="19"/>
  <c r="LT99" i="19"/>
  <c r="LU99" i="19"/>
  <c r="LY99" i="19"/>
  <c r="LZ99" i="19"/>
  <c r="MD99" i="19"/>
  <c r="ME99" i="19"/>
  <c r="HS100" i="19"/>
  <c r="HT100" i="19"/>
  <c r="HX100" i="19"/>
  <c r="HY100" i="19"/>
  <c r="IC100" i="19"/>
  <c r="ID100" i="19"/>
  <c r="IH100" i="19"/>
  <c r="II100" i="19"/>
  <c r="IM100" i="19"/>
  <c r="IN100" i="19"/>
  <c r="IR100" i="19"/>
  <c r="IS100" i="19"/>
  <c r="IW100" i="19"/>
  <c r="IX100" i="19"/>
  <c r="JB100" i="19"/>
  <c r="JD100" i="19" s="1"/>
  <c r="BH100" i="19" s="1"/>
  <c r="JG100" i="19"/>
  <c r="JH100" i="19"/>
  <c r="JL100" i="19"/>
  <c r="JM100" i="19"/>
  <c r="JQ100" i="19"/>
  <c r="JR100" i="19"/>
  <c r="JV100" i="19"/>
  <c r="JW100" i="19"/>
  <c r="KA100" i="19"/>
  <c r="KB100" i="19"/>
  <c r="KF100" i="19"/>
  <c r="KG100" i="19"/>
  <c r="KK100" i="19"/>
  <c r="KL100" i="19"/>
  <c r="KP100" i="19"/>
  <c r="KQ100" i="19"/>
  <c r="KU100" i="19"/>
  <c r="KV100" i="19"/>
  <c r="KZ100" i="19"/>
  <c r="LA100" i="19"/>
  <c r="LE100" i="19"/>
  <c r="LF100" i="19"/>
  <c r="LJ100" i="19"/>
  <c r="LK100" i="19"/>
  <c r="LO100" i="19"/>
  <c r="LP100" i="19"/>
  <c r="LT100" i="19"/>
  <c r="LU100" i="19"/>
  <c r="LY100" i="19"/>
  <c r="LZ100" i="19"/>
  <c r="HS101" i="19"/>
  <c r="HT101" i="19"/>
  <c r="HX101" i="19"/>
  <c r="HY101" i="19"/>
  <c r="IC101" i="19"/>
  <c r="ID101" i="19"/>
  <c r="IH101" i="19"/>
  <c r="II101" i="19"/>
  <c r="IM101" i="19"/>
  <c r="IN101" i="19"/>
  <c r="IR101" i="19"/>
  <c r="IS101" i="19"/>
  <c r="IW101" i="19"/>
  <c r="IX101" i="19"/>
  <c r="JB101" i="19"/>
  <c r="JD101" i="19" s="1"/>
  <c r="JE101" i="19" s="1"/>
  <c r="JG101" i="19"/>
  <c r="JH101" i="19"/>
  <c r="JL101" i="19"/>
  <c r="JM101" i="19"/>
  <c r="JQ101" i="19"/>
  <c r="JR101" i="19"/>
  <c r="JV101" i="19"/>
  <c r="JW101" i="19"/>
  <c r="KA101" i="19"/>
  <c r="KB101" i="19"/>
  <c r="KF101" i="19"/>
  <c r="KG101" i="19"/>
  <c r="KK101" i="19"/>
  <c r="KL101" i="19"/>
  <c r="KP101" i="19"/>
  <c r="KQ101" i="19"/>
  <c r="KU101" i="19"/>
  <c r="KV101" i="19"/>
  <c r="KZ101" i="19"/>
  <c r="LA101" i="19"/>
  <c r="LE101" i="19"/>
  <c r="LF101" i="19"/>
  <c r="LJ101" i="19"/>
  <c r="LK101" i="19"/>
  <c r="LO101" i="19"/>
  <c r="LP101" i="19"/>
  <c r="LT101" i="19"/>
  <c r="LU101" i="19"/>
  <c r="LY101" i="19"/>
  <c r="LZ101" i="19"/>
  <c r="MD101" i="19"/>
  <c r="ME101" i="19"/>
  <c r="HN99" i="19"/>
  <c r="Z4" i="19"/>
  <c r="Z5" i="19"/>
  <c r="Z6" i="19"/>
  <c r="Z7" i="19"/>
  <c r="Z8" i="19"/>
  <c r="Z9" i="19"/>
  <c r="Z10" i="19"/>
  <c r="Z11" i="19"/>
  <c r="Z12" i="19"/>
  <c r="Z13" i="19"/>
  <c r="Z14" i="19"/>
  <c r="Z15" i="19"/>
  <c r="Z16" i="19"/>
  <c r="Z17" i="19"/>
  <c r="Z18" i="19"/>
  <c r="Z19" i="19"/>
  <c r="Z20" i="19"/>
  <c r="Z21" i="19"/>
  <c r="Z22" i="19"/>
  <c r="Z23" i="19"/>
  <c r="Z24" i="19"/>
  <c r="Z25" i="19"/>
  <c r="Z26" i="19"/>
  <c r="Z27" i="19"/>
  <c r="Z28" i="19"/>
  <c r="Z29" i="19"/>
  <c r="Z30" i="19"/>
  <c r="Z31" i="19"/>
  <c r="Z32" i="19"/>
  <c r="Z33" i="19"/>
  <c r="Z34" i="19"/>
  <c r="Z35" i="19"/>
  <c r="Z36" i="19"/>
  <c r="Z37" i="19"/>
  <c r="Z38" i="19"/>
  <c r="Z39" i="19"/>
  <c r="Z40" i="19"/>
  <c r="Z41" i="19"/>
  <c r="Z42" i="19"/>
  <c r="Z43" i="19"/>
  <c r="Z44" i="19"/>
  <c r="Z45" i="19"/>
  <c r="Z46" i="19"/>
  <c r="Z47" i="19"/>
  <c r="Z48" i="19"/>
  <c r="Z49" i="19"/>
  <c r="Z50" i="19"/>
  <c r="Z51" i="19"/>
  <c r="Z52" i="19"/>
  <c r="Z53" i="19"/>
  <c r="Z54" i="19"/>
  <c r="Z55" i="19"/>
  <c r="Z56" i="19"/>
  <c r="Z57" i="19"/>
  <c r="Z58" i="19"/>
  <c r="Z59" i="19"/>
  <c r="Z60" i="19"/>
  <c r="Z61" i="19"/>
  <c r="Z62" i="19"/>
  <c r="Z63" i="19"/>
  <c r="Z64" i="19"/>
  <c r="Z65" i="19"/>
  <c r="Z66" i="19"/>
  <c r="Z67" i="19"/>
  <c r="Z68" i="19"/>
  <c r="Z69" i="19"/>
  <c r="Z70" i="19"/>
  <c r="Z71" i="19"/>
  <c r="Z72" i="19"/>
  <c r="Z73" i="19"/>
  <c r="Z74" i="19"/>
  <c r="Z75" i="19"/>
  <c r="Z76" i="19"/>
  <c r="Z77" i="19"/>
  <c r="Z78" i="19"/>
  <c r="Z79" i="19"/>
  <c r="Z80" i="19"/>
  <c r="Z81" i="19"/>
  <c r="Z82" i="19"/>
  <c r="Z83" i="19"/>
  <c r="Z84" i="19"/>
  <c r="Z85" i="19"/>
  <c r="Z86" i="19"/>
  <c r="Z87" i="19"/>
  <c r="Z88" i="19"/>
  <c r="Z89" i="19"/>
  <c r="Z90" i="19"/>
  <c r="Z91" i="19"/>
  <c r="Z92" i="19"/>
  <c r="Z93" i="19"/>
  <c r="Z94" i="19"/>
  <c r="Z95" i="19"/>
  <c r="Z96" i="19"/>
  <c r="Z97" i="19"/>
  <c r="Z98" i="19"/>
  <c r="Z99" i="19"/>
  <c r="Z100" i="19"/>
  <c r="HM97" i="19"/>
  <c r="HM95" i="19"/>
  <c r="HM100" i="19"/>
  <c r="C2" i="23"/>
  <c r="HN8" i="19"/>
  <c r="HO8" i="19"/>
  <c r="HN9" i="19"/>
  <c r="HO9" i="19"/>
  <c r="HN13" i="19"/>
  <c r="HO13" i="19"/>
  <c r="HN14" i="19"/>
  <c r="HO14" i="19"/>
  <c r="HN15" i="19"/>
  <c r="HO15" i="19"/>
  <c r="HN16" i="19"/>
  <c r="HO16" i="19"/>
  <c r="HN17" i="19"/>
  <c r="HO17" i="19"/>
  <c r="HN18" i="19"/>
  <c r="HO18" i="19"/>
  <c r="HN19" i="19"/>
  <c r="HO19" i="19"/>
  <c r="HN20" i="19"/>
  <c r="HO20" i="19"/>
  <c r="HN21" i="19"/>
  <c r="HO21" i="19"/>
  <c r="HN22" i="19"/>
  <c r="HO22" i="19"/>
  <c r="HN23" i="19"/>
  <c r="HO23" i="19"/>
  <c r="HN24" i="19"/>
  <c r="HO24" i="19"/>
  <c r="HN25" i="19"/>
  <c r="HO25" i="19"/>
  <c r="HN26" i="19"/>
  <c r="HO26" i="19"/>
  <c r="HN27" i="19"/>
  <c r="HO27" i="19"/>
  <c r="HN28" i="19"/>
  <c r="HO28" i="19"/>
  <c r="HN29" i="19"/>
  <c r="HO29" i="19"/>
  <c r="HN30" i="19"/>
  <c r="HO30" i="19"/>
  <c r="HN31" i="19"/>
  <c r="HO31" i="19"/>
  <c r="HN32" i="19"/>
  <c r="HO32" i="19"/>
  <c r="HN33" i="19"/>
  <c r="HO33" i="19"/>
  <c r="HN34" i="19"/>
  <c r="HO34" i="19"/>
  <c r="HN35" i="19"/>
  <c r="HO35" i="19"/>
  <c r="HN36" i="19"/>
  <c r="HO36" i="19"/>
  <c r="HN37" i="19"/>
  <c r="HO37" i="19"/>
  <c r="HN38" i="19"/>
  <c r="HO38" i="19"/>
  <c r="HN39" i="19"/>
  <c r="HO39" i="19"/>
  <c r="HN40" i="19"/>
  <c r="HO40" i="19"/>
  <c r="HN41" i="19"/>
  <c r="HO41" i="19"/>
  <c r="HN42" i="19"/>
  <c r="HO42" i="19"/>
  <c r="HN43" i="19"/>
  <c r="HO43" i="19"/>
  <c r="HN44" i="19"/>
  <c r="HO44" i="19"/>
  <c r="HN45" i="19"/>
  <c r="HO45" i="19"/>
  <c r="HN46" i="19"/>
  <c r="HO46" i="19"/>
  <c r="HN47" i="19"/>
  <c r="HO47" i="19"/>
  <c r="HN48" i="19"/>
  <c r="HO48" i="19"/>
  <c r="HN49" i="19"/>
  <c r="HO49" i="19"/>
  <c r="HN50" i="19"/>
  <c r="HO50" i="19"/>
  <c r="HN51" i="19"/>
  <c r="HO51" i="19"/>
  <c r="HN52" i="19"/>
  <c r="HO52" i="19"/>
  <c r="HN53" i="19"/>
  <c r="HO53" i="19"/>
  <c r="HN54" i="19"/>
  <c r="HO54" i="19"/>
  <c r="HN55" i="19"/>
  <c r="HO55" i="19"/>
  <c r="HN56" i="19"/>
  <c r="HO56" i="19"/>
  <c r="HN57" i="19"/>
  <c r="HO57" i="19"/>
  <c r="HN58" i="19"/>
  <c r="HO58" i="19"/>
  <c r="HN59" i="19"/>
  <c r="HO59" i="19"/>
  <c r="HN60" i="19"/>
  <c r="HO60" i="19"/>
  <c r="HN61" i="19"/>
  <c r="HO61" i="19"/>
  <c r="HN62" i="19"/>
  <c r="HO62" i="19"/>
  <c r="HN63" i="19"/>
  <c r="HO63" i="19"/>
  <c r="HN64" i="19"/>
  <c r="HO64" i="19"/>
  <c r="HN65" i="19"/>
  <c r="HO65" i="19"/>
  <c r="HN66" i="19"/>
  <c r="HO66" i="19"/>
  <c r="HN67" i="19"/>
  <c r="HO67" i="19"/>
  <c r="HN68" i="19"/>
  <c r="HO68" i="19"/>
  <c r="HN69" i="19"/>
  <c r="HO69" i="19"/>
  <c r="HN70" i="19"/>
  <c r="HO70" i="19"/>
  <c r="HN71" i="19"/>
  <c r="HO71" i="19"/>
  <c r="HN72" i="19"/>
  <c r="HO72" i="19"/>
  <c r="HN73" i="19"/>
  <c r="HO73" i="19"/>
  <c r="HN74" i="19"/>
  <c r="HO74" i="19"/>
  <c r="HN75" i="19"/>
  <c r="HO75" i="19"/>
  <c r="HN76" i="19"/>
  <c r="HO76" i="19"/>
  <c r="HN77" i="19"/>
  <c r="HO77" i="19"/>
  <c r="HN78" i="19"/>
  <c r="HO78" i="19"/>
  <c r="HN79" i="19"/>
  <c r="HO79" i="19"/>
  <c r="HN80" i="19"/>
  <c r="HO80" i="19"/>
  <c r="HN81" i="19"/>
  <c r="HO81" i="19"/>
  <c r="HN82" i="19"/>
  <c r="HO82" i="19"/>
  <c r="HN83" i="19"/>
  <c r="HO83" i="19"/>
  <c r="HN84" i="19"/>
  <c r="HO84" i="19"/>
  <c r="HN85" i="19"/>
  <c r="HO85" i="19"/>
  <c r="HN86" i="19"/>
  <c r="HO86" i="19"/>
  <c r="HN87" i="19"/>
  <c r="HO87" i="19"/>
  <c r="HN88" i="19"/>
  <c r="HO88" i="19"/>
  <c r="HN89" i="19"/>
  <c r="HO89" i="19"/>
  <c r="HN90" i="19"/>
  <c r="HO90" i="19"/>
  <c r="HN91" i="19"/>
  <c r="HO91" i="19"/>
  <c r="HN92" i="19"/>
  <c r="HO92" i="19"/>
  <c r="HN93" i="19"/>
  <c r="HO93" i="19"/>
  <c r="HN94" i="19"/>
  <c r="HO94" i="19"/>
  <c r="HN95" i="19"/>
  <c r="HO95" i="19"/>
  <c r="HN96" i="19"/>
  <c r="HO96" i="19"/>
  <c r="HN97" i="19"/>
  <c r="HO97" i="19"/>
  <c r="HN98" i="19"/>
  <c r="HO98" i="19"/>
  <c r="HO99" i="19"/>
  <c r="HN100" i="19"/>
  <c r="HO100" i="19"/>
  <c r="HM13" i="19"/>
  <c r="HM14" i="19"/>
  <c r="HM15" i="19"/>
  <c r="HM16" i="19"/>
  <c r="HM17" i="19"/>
  <c r="HM18" i="19"/>
  <c r="HM19" i="19"/>
  <c r="HM20" i="19"/>
  <c r="HM21" i="19"/>
  <c r="HM22" i="19"/>
  <c r="HM23" i="19"/>
  <c r="HM24" i="19"/>
  <c r="HM25" i="19"/>
  <c r="HM26" i="19"/>
  <c r="HM27" i="19"/>
  <c r="HM28" i="19"/>
  <c r="HM29" i="19"/>
  <c r="HM30" i="19"/>
  <c r="HM31" i="19"/>
  <c r="HM32" i="19"/>
  <c r="HM33" i="19"/>
  <c r="HM34" i="19"/>
  <c r="HM35" i="19"/>
  <c r="HM36" i="19"/>
  <c r="HM37" i="19"/>
  <c r="HM38" i="19"/>
  <c r="HM39" i="19"/>
  <c r="HM40" i="19"/>
  <c r="HM41" i="19"/>
  <c r="HM42" i="19"/>
  <c r="HM43" i="19"/>
  <c r="HM44" i="19"/>
  <c r="HM45" i="19"/>
  <c r="HM46" i="19"/>
  <c r="HM47" i="19"/>
  <c r="HM48" i="19"/>
  <c r="HM49" i="19"/>
  <c r="HM50" i="19"/>
  <c r="HM51" i="19"/>
  <c r="HM52" i="19"/>
  <c r="HM53" i="19"/>
  <c r="HM54" i="19"/>
  <c r="HM55" i="19"/>
  <c r="HM56" i="19"/>
  <c r="HM57" i="19"/>
  <c r="HM58" i="19"/>
  <c r="HM59" i="19"/>
  <c r="HM60" i="19"/>
  <c r="HM61" i="19"/>
  <c r="HM62" i="19"/>
  <c r="HM63" i="19"/>
  <c r="HM64" i="19"/>
  <c r="HM65" i="19"/>
  <c r="HM66" i="19"/>
  <c r="HM67" i="19"/>
  <c r="HM68" i="19"/>
  <c r="HM69" i="19"/>
  <c r="HM70" i="19"/>
  <c r="HM71" i="19"/>
  <c r="HM72" i="19"/>
  <c r="HM73" i="19"/>
  <c r="HM74" i="19"/>
  <c r="HM75" i="19"/>
  <c r="HM76" i="19"/>
  <c r="HM77" i="19"/>
  <c r="HM78" i="19"/>
  <c r="HM79" i="19"/>
  <c r="HM80" i="19"/>
  <c r="HM81" i="19"/>
  <c r="HM82" i="19"/>
  <c r="HM83" i="19"/>
  <c r="HM84" i="19"/>
  <c r="HM85" i="19"/>
  <c r="HM86" i="19"/>
  <c r="HM87" i="19"/>
  <c r="HM88" i="19"/>
  <c r="HM89" i="19"/>
  <c r="HM90" i="19"/>
  <c r="HM91" i="19"/>
  <c r="HM92" i="19"/>
  <c r="HM93" i="19"/>
  <c r="HM94" i="19"/>
  <c r="HM96" i="19"/>
  <c r="HM99" i="19"/>
  <c r="HM98" i="19"/>
  <c r="MD1" i="19"/>
  <c r="P28" i="18" s="1"/>
  <c r="LY1" i="19"/>
  <c r="P27" i="18" s="1"/>
  <c r="LT1" i="19"/>
  <c r="P26" i="18" s="1"/>
  <c r="LO1" i="19"/>
  <c r="P25" i="18" s="1"/>
  <c r="LJ1" i="19"/>
  <c r="P24" i="18" s="1"/>
  <c r="LE1" i="19"/>
  <c r="P23" i="18" s="1"/>
  <c r="KZ1" i="19"/>
  <c r="P22" i="18" s="1"/>
  <c r="KU1" i="19"/>
  <c r="P21" i="18" s="1"/>
  <c r="KP1" i="19"/>
  <c r="P20" i="18" s="1"/>
  <c r="KK1" i="19"/>
  <c r="P19" i="18" s="1"/>
  <c r="KF1" i="19"/>
  <c r="P18" i="18" s="1"/>
  <c r="KA1" i="19"/>
  <c r="P17" i="18" s="1"/>
  <c r="JV1" i="19"/>
  <c r="P16" i="18" s="1"/>
  <c r="JQ1" i="19"/>
  <c r="P15" i="18" s="1"/>
  <c r="JL1" i="19"/>
  <c r="P14" i="18" s="1"/>
  <c r="JG1" i="19"/>
  <c r="P13" i="18" s="1"/>
  <c r="JB1" i="19"/>
  <c r="P12" i="18" s="1"/>
  <c r="IW1" i="19"/>
  <c r="P11" i="18" s="1"/>
  <c r="IR1" i="19"/>
  <c r="P10" i="18" s="1"/>
  <c r="IM1" i="19"/>
  <c r="P9" i="18" s="1"/>
  <c r="IH1" i="19"/>
  <c r="P8" i="18" s="1"/>
  <c r="IC1" i="19"/>
  <c r="P7" i="18" s="1"/>
  <c r="HX1" i="19"/>
  <c r="P6" i="18" s="1"/>
  <c r="HS1" i="19"/>
  <c r="P5" i="18" s="1"/>
  <c r="HN1" i="19"/>
  <c r="P4" i="18" s="1"/>
  <c r="HV1" i="19"/>
  <c r="IA1" i="19" s="1"/>
  <c r="IF1" i="19" s="1"/>
  <c r="IK1" i="19" s="1"/>
  <c r="IP1" i="19" s="1"/>
  <c r="IU1" i="19" s="1"/>
  <c r="IZ1" i="19" s="1"/>
  <c r="JE1" i="19" s="1"/>
  <c r="JJ1" i="19" s="1"/>
  <c r="JO1" i="19" s="1"/>
  <c r="JT1" i="19" s="1"/>
  <c r="JY1" i="19" s="1"/>
  <c r="KD1" i="19" s="1"/>
  <c r="KI1" i="19" s="1"/>
  <c r="KN1" i="19" s="1"/>
  <c r="KS1" i="19" s="1"/>
  <c r="KX1" i="19" s="1"/>
  <c r="LC1" i="19" s="1"/>
  <c r="LH1" i="19" s="1"/>
  <c r="LM1" i="19" s="1"/>
  <c r="LR1" i="19" s="1"/>
  <c r="LW1" i="19" s="1"/>
  <c r="MB1" i="19" s="1"/>
  <c r="MG1" i="19" s="1"/>
  <c r="C1" i="23"/>
  <c r="AA1" i="23"/>
  <c r="Z1" i="23"/>
  <c r="Y1" i="23"/>
  <c r="X1" i="23"/>
  <c r="W1" i="23"/>
  <c r="V1" i="23"/>
  <c r="U1" i="23"/>
  <c r="T1" i="23"/>
  <c r="S1" i="23"/>
  <c r="R1" i="23"/>
  <c r="Q1" i="23"/>
  <c r="P1" i="23"/>
  <c r="O1" i="23"/>
  <c r="N1" i="23"/>
  <c r="M1" i="23"/>
  <c r="L1" i="23"/>
  <c r="K1" i="23"/>
  <c r="J1" i="23"/>
  <c r="I1" i="23"/>
  <c r="H1" i="23"/>
  <c r="G1" i="23"/>
  <c r="F1" i="23"/>
  <c r="E1" i="23"/>
  <c r="D1" i="23"/>
  <c r="GC515" i="18"/>
  <c r="GD515" i="18"/>
  <c r="GE515" i="18"/>
  <c r="GF515" i="18"/>
  <c r="GG515" i="18"/>
  <c r="GH515" i="18"/>
  <c r="GI515" i="18"/>
  <c r="GJ515" i="18"/>
  <c r="GK515" i="18"/>
  <c r="GL515" i="18"/>
  <c r="GM515" i="18"/>
  <c r="GN515" i="18"/>
  <c r="GO515" i="18"/>
  <c r="GP515" i="18"/>
  <c r="GQ515" i="18"/>
  <c r="GR515" i="18"/>
  <c r="GS515" i="18"/>
  <c r="GT515" i="18"/>
  <c r="GU515" i="18"/>
  <c r="GV515" i="18"/>
  <c r="GW515" i="18"/>
  <c r="GX515" i="18"/>
  <c r="GY515" i="18"/>
  <c r="GZ515" i="18"/>
  <c r="GC516" i="18"/>
  <c r="GD516" i="18"/>
  <c r="GE516" i="18"/>
  <c r="GF516" i="18"/>
  <c r="GG516" i="18"/>
  <c r="GH516" i="18"/>
  <c r="GI516" i="18"/>
  <c r="GJ516" i="18"/>
  <c r="GK516" i="18"/>
  <c r="GL516" i="18"/>
  <c r="GM516" i="18"/>
  <c r="GN516" i="18"/>
  <c r="GO516" i="18"/>
  <c r="GP516" i="18"/>
  <c r="GQ516" i="18"/>
  <c r="GR516" i="18"/>
  <c r="GS516" i="18"/>
  <c r="GT516" i="18"/>
  <c r="GU516" i="18"/>
  <c r="GV516" i="18"/>
  <c r="GW516" i="18"/>
  <c r="GX516" i="18"/>
  <c r="GY516" i="18"/>
  <c r="GZ516" i="18"/>
  <c r="GC517" i="18"/>
  <c r="GD517" i="18"/>
  <c r="GE517" i="18"/>
  <c r="GF517" i="18"/>
  <c r="GG517" i="18"/>
  <c r="GH517" i="18"/>
  <c r="GI517" i="18"/>
  <c r="GJ517" i="18"/>
  <c r="GK517" i="18"/>
  <c r="GL517" i="18"/>
  <c r="GM517" i="18"/>
  <c r="GN517" i="18"/>
  <c r="GO517" i="18"/>
  <c r="GP517" i="18"/>
  <c r="GQ517" i="18"/>
  <c r="GR517" i="18"/>
  <c r="GS517" i="18"/>
  <c r="GT517" i="18"/>
  <c r="GU517" i="18"/>
  <c r="GV517" i="18"/>
  <c r="GW517" i="18"/>
  <c r="GX517" i="18"/>
  <c r="GY517" i="18"/>
  <c r="GZ517" i="18"/>
  <c r="GC518" i="18"/>
  <c r="GD518" i="18"/>
  <c r="GE518" i="18"/>
  <c r="GF518" i="18"/>
  <c r="GG518" i="18"/>
  <c r="GH518" i="18"/>
  <c r="GI518" i="18"/>
  <c r="GJ518" i="18"/>
  <c r="GK518" i="18"/>
  <c r="GL518" i="18"/>
  <c r="GM518" i="18"/>
  <c r="GN518" i="18"/>
  <c r="GO518" i="18"/>
  <c r="GP518" i="18"/>
  <c r="GQ518" i="18"/>
  <c r="GR518" i="18"/>
  <c r="GS518" i="18"/>
  <c r="GT518" i="18"/>
  <c r="GU518" i="18"/>
  <c r="GV518" i="18"/>
  <c r="GW518" i="18"/>
  <c r="GX518" i="18"/>
  <c r="GY518" i="18"/>
  <c r="GZ518" i="18"/>
  <c r="GC519" i="18"/>
  <c r="GD519" i="18"/>
  <c r="GE519" i="18"/>
  <c r="GF519" i="18"/>
  <c r="GG519" i="18"/>
  <c r="GH519" i="18"/>
  <c r="GI519" i="18"/>
  <c r="GJ519" i="18"/>
  <c r="GK519" i="18"/>
  <c r="GL519" i="18"/>
  <c r="GM519" i="18"/>
  <c r="GN519" i="18"/>
  <c r="GO519" i="18"/>
  <c r="GP519" i="18"/>
  <c r="GQ519" i="18"/>
  <c r="GR519" i="18"/>
  <c r="GS519" i="18"/>
  <c r="GT519" i="18"/>
  <c r="GU519" i="18"/>
  <c r="GV519" i="18"/>
  <c r="GW519" i="18"/>
  <c r="GX519" i="18"/>
  <c r="GY519" i="18"/>
  <c r="GZ519" i="18"/>
  <c r="GC520" i="18"/>
  <c r="GD520" i="18"/>
  <c r="GE520" i="18"/>
  <c r="GF520" i="18"/>
  <c r="GG520" i="18"/>
  <c r="GH520" i="18"/>
  <c r="GI520" i="18"/>
  <c r="GJ520" i="18"/>
  <c r="GK520" i="18"/>
  <c r="GL520" i="18"/>
  <c r="GM520" i="18"/>
  <c r="GN520" i="18"/>
  <c r="GO520" i="18"/>
  <c r="GP520" i="18"/>
  <c r="GQ520" i="18"/>
  <c r="GR520" i="18"/>
  <c r="GS520" i="18"/>
  <c r="GT520" i="18"/>
  <c r="GU520" i="18"/>
  <c r="GV520" i="18"/>
  <c r="GW520" i="18"/>
  <c r="GX520" i="18"/>
  <c r="GY520" i="18"/>
  <c r="GZ520" i="18"/>
  <c r="GC521" i="18"/>
  <c r="GD521" i="18"/>
  <c r="GE521" i="18"/>
  <c r="GF521" i="18"/>
  <c r="GG521" i="18"/>
  <c r="GH521" i="18"/>
  <c r="GI521" i="18"/>
  <c r="GJ521" i="18"/>
  <c r="GK521" i="18"/>
  <c r="GL521" i="18"/>
  <c r="GM521" i="18"/>
  <c r="GN521" i="18"/>
  <c r="GO521" i="18"/>
  <c r="GP521" i="18"/>
  <c r="GQ521" i="18"/>
  <c r="GR521" i="18"/>
  <c r="GS521" i="18"/>
  <c r="GT521" i="18"/>
  <c r="GU521" i="18"/>
  <c r="GV521" i="18"/>
  <c r="GW521" i="18"/>
  <c r="GX521" i="18"/>
  <c r="GY521" i="18"/>
  <c r="GZ521" i="18"/>
  <c r="GC522" i="18"/>
  <c r="GD522" i="18"/>
  <c r="GE522" i="18"/>
  <c r="GF522" i="18"/>
  <c r="GG522" i="18"/>
  <c r="GH522" i="18"/>
  <c r="GI522" i="18"/>
  <c r="GJ522" i="18"/>
  <c r="GK522" i="18"/>
  <c r="GL522" i="18"/>
  <c r="GM522" i="18"/>
  <c r="GN522" i="18"/>
  <c r="GO522" i="18"/>
  <c r="GP522" i="18"/>
  <c r="GQ522" i="18"/>
  <c r="GR522" i="18"/>
  <c r="GS522" i="18"/>
  <c r="GT522" i="18"/>
  <c r="GU522" i="18"/>
  <c r="GV522" i="18"/>
  <c r="GW522" i="18"/>
  <c r="GX522" i="18"/>
  <c r="GY522" i="18"/>
  <c r="GZ522" i="18"/>
  <c r="GC523" i="18"/>
  <c r="GD523" i="18"/>
  <c r="GE523" i="18"/>
  <c r="GF523" i="18"/>
  <c r="GG523" i="18"/>
  <c r="GH523" i="18"/>
  <c r="GI523" i="18"/>
  <c r="GJ523" i="18"/>
  <c r="GK523" i="18"/>
  <c r="GL523" i="18"/>
  <c r="GM523" i="18"/>
  <c r="GN523" i="18"/>
  <c r="GO523" i="18"/>
  <c r="GP523" i="18"/>
  <c r="GQ523" i="18"/>
  <c r="GR523" i="18"/>
  <c r="GS523" i="18"/>
  <c r="GT523" i="18"/>
  <c r="GU523" i="18"/>
  <c r="GV523" i="18"/>
  <c r="GW523" i="18"/>
  <c r="GX523" i="18"/>
  <c r="GY523" i="18"/>
  <c r="GZ523" i="18"/>
  <c r="GC524" i="18"/>
  <c r="GD524" i="18"/>
  <c r="GE524" i="18"/>
  <c r="GF524" i="18"/>
  <c r="GG524" i="18"/>
  <c r="GH524" i="18"/>
  <c r="GI524" i="18"/>
  <c r="GJ524" i="18"/>
  <c r="GK524" i="18"/>
  <c r="GL524" i="18"/>
  <c r="GM524" i="18"/>
  <c r="GN524" i="18"/>
  <c r="GO524" i="18"/>
  <c r="GP524" i="18"/>
  <c r="GQ524" i="18"/>
  <c r="GR524" i="18"/>
  <c r="GS524" i="18"/>
  <c r="GT524" i="18"/>
  <c r="GU524" i="18"/>
  <c r="GV524" i="18"/>
  <c r="GW524" i="18"/>
  <c r="GX524" i="18"/>
  <c r="GY524" i="18"/>
  <c r="GZ524" i="18"/>
  <c r="GC525" i="18"/>
  <c r="GD525" i="18"/>
  <c r="GE525" i="18"/>
  <c r="GF525" i="18"/>
  <c r="GG525" i="18"/>
  <c r="GH525" i="18"/>
  <c r="GI525" i="18"/>
  <c r="GJ525" i="18"/>
  <c r="GK525" i="18"/>
  <c r="GL525" i="18"/>
  <c r="GM525" i="18"/>
  <c r="GN525" i="18"/>
  <c r="GO525" i="18"/>
  <c r="GP525" i="18"/>
  <c r="GQ525" i="18"/>
  <c r="GR525" i="18"/>
  <c r="GS525" i="18"/>
  <c r="GT525" i="18"/>
  <c r="GU525" i="18"/>
  <c r="GV525" i="18"/>
  <c r="GW525" i="18"/>
  <c r="GX525" i="18"/>
  <c r="GY525" i="18"/>
  <c r="GZ525" i="18"/>
  <c r="GC526" i="18"/>
  <c r="GD526" i="18"/>
  <c r="GE526" i="18"/>
  <c r="GF526" i="18"/>
  <c r="GG526" i="18"/>
  <c r="GH526" i="18"/>
  <c r="GI526" i="18"/>
  <c r="GJ526" i="18"/>
  <c r="GK526" i="18"/>
  <c r="GL526" i="18"/>
  <c r="GM526" i="18"/>
  <c r="GN526" i="18"/>
  <c r="GO526" i="18"/>
  <c r="GP526" i="18"/>
  <c r="GQ526" i="18"/>
  <c r="GR526" i="18"/>
  <c r="GS526" i="18"/>
  <c r="GT526" i="18"/>
  <c r="GU526" i="18"/>
  <c r="GV526" i="18"/>
  <c r="GW526" i="18"/>
  <c r="GX526" i="18"/>
  <c r="GY526" i="18"/>
  <c r="GZ526" i="18"/>
  <c r="GC527" i="18"/>
  <c r="GD527" i="18"/>
  <c r="GE527" i="18"/>
  <c r="GF527" i="18"/>
  <c r="GG527" i="18"/>
  <c r="GH527" i="18"/>
  <c r="GI527" i="18"/>
  <c r="GJ527" i="18"/>
  <c r="GK527" i="18"/>
  <c r="GL527" i="18"/>
  <c r="GM527" i="18"/>
  <c r="GN527" i="18"/>
  <c r="GO527" i="18"/>
  <c r="GP527" i="18"/>
  <c r="GQ527" i="18"/>
  <c r="GR527" i="18"/>
  <c r="GS527" i="18"/>
  <c r="GT527" i="18"/>
  <c r="GU527" i="18"/>
  <c r="GV527" i="18"/>
  <c r="GW527" i="18"/>
  <c r="GX527" i="18"/>
  <c r="GY527" i="18"/>
  <c r="GZ527" i="18"/>
  <c r="GC528" i="18"/>
  <c r="GD528" i="18"/>
  <c r="GE528" i="18"/>
  <c r="GF528" i="18"/>
  <c r="GG528" i="18"/>
  <c r="GH528" i="18"/>
  <c r="GI528" i="18"/>
  <c r="GJ528" i="18"/>
  <c r="GK528" i="18"/>
  <c r="GL528" i="18"/>
  <c r="GM528" i="18"/>
  <c r="GN528" i="18"/>
  <c r="GO528" i="18"/>
  <c r="GP528" i="18"/>
  <c r="GQ528" i="18"/>
  <c r="GR528" i="18"/>
  <c r="GS528" i="18"/>
  <c r="GT528" i="18"/>
  <c r="GU528" i="18"/>
  <c r="GV528" i="18"/>
  <c r="GW528" i="18"/>
  <c r="GX528" i="18"/>
  <c r="GY528" i="18"/>
  <c r="GZ528" i="18"/>
  <c r="GC529" i="18"/>
  <c r="GD529" i="18"/>
  <c r="GE529" i="18"/>
  <c r="GF529" i="18"/>
  <c r="GG529" i="18"/>
  <c r="GH529" i="18"/>
  <c r="GI529" i="18"/>
  <c r="GJ529" i="18"/>
  <c r="GK529" i="18"/>
  <c r="GL529" i="18"/>
  <c r="GM529" i="18"/>
  <c r="GN529" i="18"/>
  <c r="GO529" i="18"/>
  <c r="GP529" i="18"/>
  <c r="GQ529" i="18"/>
  <c r="GR529" i="18"/>
  <c r="GS529" i="18"/>
  <c r="GT529" i="18"/>
  <c r="GU529" i="18"/>
  <c r="GV529" i="18"/>
  <c r="GW529" i="18"/>
  <c r="GX529" i="18"/>
  <c r="GY529" i="18"/>
  <c r="GZ529" i="18"/>
  <c r="GC530" i="18"/>
  <c r="GD530" i="18"/>
  <c r="GE530" i="18"/>
  <c r="GF530" i="18"/>
  <c r="GG530" i="18"/>
  <c r="GH530" i="18"/>
  <c r="GI530" i="18"/>
  <c r="GJ530" i="18"/>
  <c r="GK530" i="18"/>
  <c r="GL530" i="18"/>
  <c r="GM530" i="18"/>
  <c r="GN530" i="18"/>
  <c r="GO530" i="18"/>
  <c r="GP530" i="18"/>
  <c r="GQ530" i="18"/>
  <c r="GR530" i="18"/>
  <c r="GS530" i="18"/>
  <c r="GT530" i="18"/>
  <c r="GU530" i="18"/>
  <c r="GV530" i="18"/>
  <c r="GW530" i="18"/>
  <c r="GX530" i="18"/>
  <c r="GY530" i="18"/>
  <c r="GZ530" i="18"/>
  <c r="GC531" i="18"/>
  <c r="GD531" i="18"/>
  <c r="GE531" i="18"/>
  <c r="GF531" i="18"/>
  <c r="GG531" i="18"/>
  <c r="GH531" i="18"/>
  <c r="GI531" i="18"/>
  <c r="GJ531" i="18"/>
  <c r="GK531" i="18"/>
  <c r="GL531" i="18"/>
  <c r="GM531" i="18"/>
  <c r="GN531" i="18"/>
  <c r="GO531" i="18"/>
  <c r="GP531" i="18"/>
  <c r="GQ531" i="18"/>
  <c r="GR531" i="18"/>
  <c r="GS531" i="18"/>
  <c r="GT531" i="18"/>
  <c r="GU531" i="18"/>
  <c r="GV531" i="18"/>
  <c r="GW531" i="18"/>
  <c r="GX531" i="18"/>
  <c r="GY531" i="18"/>
  <c r="GZ531" i="18"/>
  <c r="GC532" i="18"/>
  <c r="GD532" i="18"/>
  <c r="GE532" i="18"/>
  <c r="GF532" i="18"/>
  <c r="GG532" i="18"/>
  <c r="GH532" i="18"/>
  <c r="GI532" i="18"/>
  <c r="GJ532" i="18"/>
  <c r="GK532" i="18"/>
  <c r="GL532" i="18"/>
  <c r="GM532" i="18"/>
  <c r="GN532" i="18"/>
  <c r="GO532" i="18"/>
  <c r="GP532" i="18"/>
  <c r="GQ532" i="18"/>
  <c r="GR532" i="18"/>
  <c r="GS532" i="18"/>
  <c r="GT532" i="18"/>
  <c r="GU532" i="18"/>
  <c r="GV532" i="18"/>
  <c r="GW532" i="18"/>
  <c r="GX532" i="18"/>
  <c r="GY532" i="18"/>
  <c r="GZ532" i="18"/>
  <c r="GC533" i="18"/>
  <c r="GD533" i="18"/>
  <c r="GE533" i="18"/>
  <c r="GF533" i="18"/>
  <c r="GG533" i="18"/>
  <c r="GH533" i="18"/>
  <c r="GI533" i="18"/>
  <c r="GJ533" i="18"/>
  <c r="GK533" i="18"/>
  <c r="GL533" i="18"/>
  <c r="GM533" i="18"/>
  <c r="GN533" i="18"/>
  <c r="GO533" i="18"/>
  <c r="GP533" i="18"/>
  <c r="GQ533" i="18"/>
  <c r="GR533" i="18"/>
  <c r="GS533" i="18"/>
  <c r="GT533" i="18"/>
  <c r="GU533" i="18"/>
  <c r="GV533" i="18"/>
  <c r="GW533" i="18"/>
  <c r="GX533" i="18"/>
  <c r="GY533" i="18"/>
  <c r="GZ533" i="18"/>
  <c r="GC534" i="18"/>
  <c r="GD534" i="18"/>
  <c r="GE534" i="18"/>
  <c r="GF534" i="18"/>
  <c r="GG534" i="18"/>
  <c r="GH534" i="18"/>
  <c r="GI534" i="18"/>
  <c r="GJ534" i="18"/>
  <c r="GK534" i="18"/>
  <c r="GL534" i="18"/>
  <c r="GM534" i="18"/>
  <c r="GN534" i="18"/>
  <c r="GO534" i="18"/>
  <c r="GP534" i="18"/>
  <c r="GQ534" i="18"/>
  <c r="GR534" i="18"/>
  <c r="GS534" i="18"/>
  <c r="GT534" i="18"/>
  <c r="GU534" i="18"/>
  <c r="GV534" i="18"/>
  <c r="GW534" i="18"/>
  <c r="GX534" i="18"/>
  <c r="GY534" i="18"/>
  <c r="GZ534" i="18"/>
  <c r="GC535" i="18"/>
  <c r="GD535" i="18"/>
  <c r="GE535" i="18"/>
  <c r="GF535" i="18"/>
  <c r="GG535" i="18"/>
  <c r="GH535" i="18"/>
  <c r="GI535" i="18"/>
  <c r="GJ535" i="18"/>
  <c r="GK535" i="18"/>
  <c r="GL535" i="18"/>
  <c r="GM535" i="18"/>
  <c r="GN535" i="18"/>
  <c r="GO535" i="18"/>
  <c r="GP535" i="18"/>
  <c r="GQ535" i="18"/>
  <c r="GR535" i="18"/>
  <c r="GS535" i="18"/>
  <c r="GT535" i="18"/>
  <c r="GU535" i="18"/>
  <c r="GV535" i="18"/>
  <c r="GW535" i="18"/>
  <c r="GX535" i="18"/>
  <c r="GY535" i="18"/>
  <c r="GZ535" i="18"/>
  <c r="GC536" i="18"/>
  <c r="GD536" i="18"/>
  <c r="GE536" i="18"/>
  <c r="GF536" i="18"/>
  <c r="GG536" i="18"/>
  <c r="GH536" i="18"/>
  <c r="GI536" i="18"/>
  <c r="GJ536" i="18"/>
  <c r="GK536" i="18"/>
  <c r="GL536" i="18"/>
  <c r="GM536" i="18"/>
  <c r="GN536" i="18"/>
  <c r="GO536" i="18"/>
  <c r="GP536" i="18"/>
  <c r="GQ536" i="18"/>
  <c r="GR536" i="18"/>
  <c r="GS536" i="18"/>
  <c r="GT536" i="18"/>
  <c r="GU536" i="18"/>
  <c r="GV536" i="18"/>
  <c r="GW536" i="18"/>
  <c r="GX536" i="18"/>
  <c r="GY536" i="18"/>
  <c r="GZ536" i="18"/>
  <c r="GC537" i="18"/>
  <c r="GD537" i="18"/>
  <c r="GE537" i="18"/>
  <c r="GF537" i="18"/>
  <c r="GG537" i="18"/>
  <c r="GH537" i="18"/>
  <c r="GI537" i="18"/>
  <c r="GJ537" i="18"/>
  <c r="GK537" i="18"/>
  <c r="GL537" i="18"/>
  <c r="GM537" i="18"/>
  <c r="GN537" i="18"/>
  <c r="GO537" i="18"/>
  <c r="GP537" i="18"/>
  <c r="GQ537" i="18"/>
  <c r="GR537" i="18"/>
  <c r="GS537" i="18"/>
  <c r="GT537" i="18"/>
  <c r="GU537" i="18"/>
  <c r="GV537" i="18"/>
  <c r="GW537" i="18"/>
  <c r="GX537" i="18"/>
  <c r="GY537" i="18"/>
  <c r="GZ537" i="18"/>
  <c r="GC538" i="18"/>
  <c r="GD538" i="18"/>
  <c r="GE538" i="18"/>
  <c r="GF538" i="18"/>
  <c r="GG538" i="18"/>
  <c r="GH538" i="18"/>
  <c r="GI538" i="18"/>
  <c r="GJ538" i="18"/>
  <c r="GK538" i="18"/>
  <c r="GL538" i="18"/>
  <c r="GM538" i="18"/>
  <c r="GN538" i="18"/>
  <c r="GO538" i="18"/>
  <c r="GP538" i="18"/>
  <c r="GQ538" i="18"/>
  <c r="GR538" i="18"/>
  <c r="GS538" i="18"/>
  <c r="GT538" i="18"/>
  <c r="GU538" i="18"/>
  <c r="GV538" i="18"/>
  <c r="GW538" i="18"/>
  <c r="GX538" i="18"/>
  <c r="GY538" i="18"/>
  <c r="GZ538" i="18"/>
  <c r="GC539" i="18"/>
  <c r="GD539" i="18"/>
  <c r="GE539" i="18"/>
  <c r="GF539" i="18"/>
  <c r="GG539" i="18"/>
  <c r="GH539" i="18"/>
  <c r="GI539" i="18"/>
  <c r="GJ539" i="18"/>
  <c r="GK539" i="18"/>
  <c r="GL539" i="18"/>
  <c r="GM539" i="18"/>
  <c r="GN539" i="18"/>
  <c r="GO539" i="18"/>
  <c r="GP539" i="18"/>
  <c r="GQ539" i="18"/>
  <c r="GR539" i="18"/>
  <c r="GS539" i="18"/>
  <c r="GT539" i="18"/>
  <c r="GU539" i="18"/>
  <c r="GV539" i="18"/>
  <c r="GW539" i="18"/>
  <c r="GX539" i="18"/>
  <c r="GY539" i="18"/>
  <c r="GZ539" i="18"/>
  <c r="GC540" i="18"/>
  <c r="GD540" i="18"/>
  <c r="GE540" i="18"/>
  <c r="GF540" i="18"/>
  <c r="GG540" i="18"/>
  <c r="GH540" i="18"/>
  <c r="GI540" i="18"/>
  <c r="GJ540" i="18"/>
  <c r="GK540" i="18"/>
  <c r="GL540" i="18"/>
  <c r="GM540" i="18"/>
  <c r="GN540" i="18"/>
  <c r="GO540" i="18"/>
  <c r="GP540" i="18"/>
  <c r="GQ540" i="18"/>
  <c r="GR540" i="18"/>
  <c r="GS540" i="18"/>
  <c r="GT540" i="18"/>
  <c r="GU540" i="18"/>
  <c r="GV540" i="18"/>
  <c r="GW540" i="18"/>
  <c r="GX540" i="18"/>
  <c r="GY540" i="18"/>
  <c r="GZ540" i="18"/>
  <c r="GC541" i="18"/>
  <c r="GD541" i="18"/>
  <c r="GE541" i="18"/>
  <c r="GF541" i="18"/>
  <c r="GG541" i="18"/>
  <c r="GH541" i="18"/>
  <c r="GI541" i="18"/>
  <c r="GJ541" i="18"/>
  <c r="GK541" i="18"/>
  <c r="GL541" i="18"/>
  <c r="GM541" i="18"/>
  <c r="GN541" i="18"/>
  <c r="GO541" i="18"/>
  <c r="GP541" i="18"/>
  <c r="GQ541" i="18"/>
  <c r="GR541" i="18"/>
  <c r="GS541" i="18"/>
  <c r="GT541" i="18"/>
  <c r="GU541" i="18"/>
  <c r="GV541" i="18"/>
  <c r="GW541" i="18"/>
  <c r="GX541" i="18"/>
  <c r="GY541" i="18"/>
  <c r="GZ541" i="18"/>
  <c r="GC542" i="18"/>
  <c r="GD542" i="18"/>
  <c r="GE542" i="18"/>
  <c r="GF542" i="18"/>
  <c r="GG542" i="18"/>
  <c r="GH542" i="18"/>
  <c r="GI542" i="18"/>
  <c r="GJ542" i="18"/>
  <c r="GK542" i="18"/>
  <c r="GL542" i="18"/>
  <c r="GM542" i="18"/>
  <c r="GN542" i="18"/>
  <c r="GO542" i="18"/>
  <c r="GP542" i="18"/>
  <c r="GQ542" i="18"/>
  <c r="GR542" i="18"/>
  <c r="GS542" i="18"/>
  <c r="GT542" i="18"/>
  <c r="GU542" i="18"/>
  <c r="GV542" i="18"/>
  <c r="GW542" i="18"/>
  <c r="GX542" i="18"/>
  <c r="GY542" i="18"/>
  <c r="GZ542" i="18"/>
  <c r="GC543" i="18"/>
  <c r="GD543" i="18"/>
  <c r="GE543" i="18"/>
  <c r="GF543" i="18"/>
  <c r="GG543" i="18"/>
  <c r="GH543" i="18"/>
  <c r="GI543" i="18"/>
  <c r="GJ543" i="18"/>
  <c r="GK543" i="18"/>
  <c r="GL543" i="18"/>
  <c r="GM543" i="18"/>
  <c r="GN543" i="18"/>
  <c r="GO543" i="18"/>
  <c r="GP543" i="18"/>
  <c r="GQ543" i="18"/>
  <c r="GR543" i="18"/>
  <c r="GS543" i="18"/>
  <c r="GT543" i="18"/>
  <c r="GU543" i="18"/>
  <c r="GV543" i="18"/>
  <c r="GW543" i="18"/>
  <c r="GX543" i="18"/>
  <c r="GY543" i="18"/>
  <c r="GZ543" i="18"/>
  <c r="GC544" i="18"/>
  <c r="GD544" i="18"/>
  <c r="GE544" i="18"/>
  <c r="GF544" i="18"/>
  <c r="GG544" i="18"/>
  <c r="GH544" i="18"/>
  <c r="GI544" i="18"/>
  <c r="GJ544" i="18"/>
  <c r="GK544" i="18"/>
  <c r="GL544" i="18"/>
  <c r="GM544" i="18"/>
  <c r="GN544" i="18"/>
  <c r="GO544" i="18"/>
  <c r="GP544" i="18"/>
  <c r="GQ544" i="18"/>
  <c r="GR544" i="18"/>
  <c r="GS544" i="18"/>
  <c r="GT544" i="18"/>
  <c r="GU544" i="18"/>
  <c r="GV544" i="18"/>
  <c r="GW544" i="18"/>
  <c r="GX544" i="18"/>
  <c r="GY544" i="18"/>
  <c r="GZ544" i="18"/>
  <c r="GC545" i="18"/>
  <c r="GD545" i="18"/>
  <c r="GE545" i="18"/>
  <c r="GF545" i="18"/>
  <c r="GG545" i="18"/>
  <c r="GH545" i="18"/>
  <c r="GI545" i="18"/>
  <c r="GJ545" i="18"/>
  <c r="GK545" i="18"/>
  <c r="GL545" i="18"/>
  <c r="GM545" i="18"/>
  <c r="GN545" i="18"/>
  <c r="GO545" i="18"/>
  <c r="GP545" i="18"/>
  <c r="GQ545" i="18"/>
  <c r="GR545" i="18"/>
  <c r="GS545" i="18"/>
  <c r="GT545" i="18"/>
  <c r="GU545" i="18"/>
  <c r="GV545" i="18"/>
  <c r="GW545" i="18"/>
  <c r="GX545" i="18"/>
  <c r="GY545" i="18"/>
  <c r="GZ545" i="18"/>
  <c r="GC546" i="18"/>
  <c r="GD546" i="18"/>
  <c r="GE546" i="18"/>
  <c r="GF546" i="18"/>
  <c r="GG546" i="18"/>
  <c r="GH546" i="18"/>
  <c r="GI546" i="18"/>
  <c r="GJ546" i="18"/>
  <c r="GK546" i="18"/>
  <c r="GL546" i="18"/>
  <c r="GM546" i="18"/>
  <c r="GN546" i="18"/>
  <c r="GO546" i="18"/>
  <c r="GP546" i="18"/>
  <c r="GQ546" i="18"/>
  <c r="GR546" i="18"/>
  <c r="GS546" i="18"/>
  <c r="GT546" i="18"/>
  <c r="GU546" i="18"/>
  <c r="GV546" i="18"/>
  <c r="GW546" i="18"/>
  <c r="GX546" i="18"/>
  <c r="GY546" i="18"/>
  <c r="GZ546" i="18"/>
  <c r="GC547" i="18"/>
  <c r="GD547" i="18"/>
  <c r="GE547" i="18"/>
  <c r="GF547" i="18"/>
  <c r="GG547" i="18"/>
  <c r="GH547" i="18"/>
  <c r="GI547" i="18"/>
  <c r="GJ547" i="18"/>
  <c r="GK547" i="18"/>
  <c r="GL547" i="18"/>
  <c r="GM547" i="18"/>
  <c r="GN547" i="18"/>
  <c r="GO547" i="18"/>
  <c r="GP547" i="18"/>
  <c r="GQ547" i="18"/>
  <c r="GR547" i="18"/>
  <c r="GS547" i="18"/>
  <c r="GT547" i="18"/>
  <c r="GU547" i="18"/>
  <c r="GV547" i="18"/>
  <c r="GW547" i="18"/>
  <c r="GX547" i="18"/>
  <c r="GY547" i="18"/>
  <c r="GZ547" i="18"/>
  <c r="GC548" i="18"/>
  <c r="GD548" i="18"/>
  <c r="GE548" i="18"/>
  <c r="GF548" i="18"/>
  <c r="GG548" i="18"/>
  <c r="GH548" i="18"/>
  <c r="GI548" i="18"/>
  <c r="GJ548" i="18"/>
  <c r="GK548" i="18"/>
  <c r="GL548" i="18"/>
  <c r="GM548" i="18"/>
  <c r="GN548" i="18"/>
  <c r="GO548" i="18"/>
  <c r="GP548" i="18"/>
  <c r="GQ548" i="18"/>
  <c r="GR548" i="18"/>
  <c r="GS548" i="18"/>
  <c r="GT548" i="18"/>
  <c r="GU548" i="18"/>
  <c r="GV548" i="18"/>
  <c r="GW548" i="18"/>
  <c r="GX548" i="18"/>
  <c r="GY548" i="18"/>
  <c r="GZ548" i="18"/>
  <c r="GB515" i="18"/>
  <c r="GB516" i="18"/>
  <c r="GB517" i="18"/>
  <c r="GB518" i="18"/>
  <c r="GB519" i="18"/>
  <c r="GB520" i="18"/>
  <c r="GB521" i="18"/>
  <c r="GB522" i="18"/>
  <c r="GB523" i="18"/>
  <c r="GB524" i="18"/>
  <c r="GB525" i="18"/>
  <c r="GB526" i="18"/>
  <c r="GB527" i="18"/>
  <c r="GB528" i="18"/>
  <c r="GB529" i="18"/>
  <c r="GB530" i="18"/>
  <c r="GB531" i="18"/>
  <c r="GB532" i="18"/>
  <c r="GB533" i="18"/>
  <c r="GB534" i="18"/>
  <c r="GB535" i="18"/>
  <c r="GB536" i="18"/>
  <c r="GB537" i="18"/>
  <c r="GB538" i="18"/>
  <c r="GB539" i="18"/>
  <c r="GB540" i="18"/>
  <c r="GB541" i="18"/>
  <c r="GB542" i="18"/>
  <c r="GB543" i="18"/>
  <c r="GB544" i="18"/>
  <c r="GB545" i="18"/>
  <c r="GB546" i="18"/>
  <c r="GB547" i="18"/>
  <c r="GB548" i="18"/>
  <c r="GC549" i="18"/>
  <c r="GD549" i="18"/>
  <c r="GE549" i="18"/>
  <c r="GF549" i="18"/>
  <c r="GG549" i="18"/>
  <c r="GH549" i="18"/>
  <c r="GI549" i="18"/>
  <c r="GJ549" i="18"/>
  <c r="GK549" i="18"/>
  <c r="GL549" i="18"/>
  <c r="GM549" i="18"/>
  <c r="GN549" i="18"/>
  <c r="GO549" i="18"/>
  <c r="GP549" i="18"/>
  <c r="GQ549" i="18"/>
  <c r="GR549" i="18"/>
  <c r="GS549" i="18"/>
  <c r="GT549" i="18"/>
  <c r="GU549" i="18"/>
  <c r="GV549" i="18"/>
  <c r="GW549" i="18"/>
  <c r="GX549" i="18"/>
  <c r="GY549" i="18"/>
  <c r="GZ549" i="18"/>
  <c r="GC550" i="18"/>
  <c r="GD550" i="18"/>
  <c r="GE550" i="18"/>
  <c r="GF550" i="18"/>
  <c r="GG550" i="18"/>
  <c r="GH550" i="18"/>
  <c r="GI550" i="18"/>
  <c r="GJ550" i="18"/>
  <c r="GK550" i="18"/>
  <c r="GL550" i="18"/>
  <c r="GM550" i="18"/>
  <c r="GN550" i="18"/>
  <c r="GO550" i="18"/>
  <c r="GP550" i="18"/>
  <c r="GQ550" i="18"/>
  <c r="GR550" i="18"/>
  <c r="GS550" i="18"/>
  <c r="GT550" i="18"/>
  <c r="GU550" i="18"/>
  <c r="GV550" i="18"/>
  <c r="GW550" i="18"/>
  <c r="GX550" i="18"/>
  <c r="GY550" i="18"/>
  <c r="GZ550" i="18"/>
  <c r="GC551" i="18"/>
  <c r="GD551" i="18"/>
  <c r="GE551" i="18"/>
  <c r="GF551" i="18"/>
  <c r="GG551" i="18"/>
  <c r="GH551" i="18"/>
  <c r="GI551" i="18"/>
  <c r="GJ551" i="18"/>
  <c r="GK551" i="18"/>
  <c r="GL551" i="18"/>
  <c r="GM551" i="18"/>
  <c r="GN551" i="18"/>
  <c r="GO551" i="18"/>
  <c r="GP551" i="18"/>
  <c r="GQ551" i="18"/>
  <c r="GR551" i="18"/>
  <c r="GS551" i="18"/>
  <c r="GT551" i="18"/>
  <c r="GU551" i="18"/>
  <c r="GV551" i="18"/>
  <c r="GW551" i="18"/>
  <c r="GX551" i="18"/>
  <c r="GY551" i="18"/>
  <c r="GZ551" i="18"/>
  <c r="GC552" i="18"/>
  <c r="GD552" i="18"/>
  <c r="GE552" i="18"/>
  <c r="GF552" i="18"/>
  <c r="GG552" i="18"/>
  <c r="GH552" i="18"/>
  <c r="GI552" i="18"/>
  <c r="GJ552" i="18"/>
  <c r="GK552" i="18"/>
  <c r="GL552" i="18"/>
  <c r="GM552" i="18"/>
  <c r="GN552" i="18"/>
  <c r="GO552" i="18"/>
  <c r="GP552" i="18"/>
  <c r="GQ552" i="18"/>
  <c r="GR552" i="18"/>
  <c r="GS552" i="18"/>
  <c r="GT552" i="18"/>
  <c r="GU552" i="18"/>
  <c r="GV552" i="18"/>
  <c r="GW552" i="18"/>
  <c r="GX552" i="18"/>
  <c r="GY552" i="18"/>
  <c r="GZ552" i="18"/>
  <c r="GC553" i="18"/>
  <c r="GD553" i="18"/>
  <c r="GE553" i="18"/>
  <c r="GF553" i="18"/>
  <c r="GG553" i="18"/>
  <c r="GH553" i="18"/>
  <c r="GI553" i="18"/>
  <c r="GJ553" i="18"/>
  <c r="GK553" i="18"/>
  <c r="GL553" i="18"/>
  <c r="GM553" i="18"/>
  <c r="GN553" i="18"/>
  <c r="GO553" i="18"/>
  <c r="GP553" i="18"/>
  <c r="GQ553" i="18"/>
  <c r="GR553" i="18"/>
  <c r="GS553" i="18"/>
  <c r="GT553" i="18"/>
  <c r="GU553" i="18"/>
  <c r="GV553" i="18"/>
  <c r="GW553" i="18"/>
  <c r="GX553" i="18"/>
  <c r="GY553" i="18"/>
  <c r="GZ553" i="18"/>
  <c r="GC554" i="18"/>
  <c r="GD554" i="18"/>
  <c r="GE554" i="18"/>
  <c r="GF554" i="18"/>
  <c r="GG554" i="18"/>
  <c r="GH554" i="18"/>
  <c r="GI554" i="18"/>
  <c r="GJ554" i="18"/>
  <c r="GK554" i="18"/>
  <c r="GL554" i="18"/>
  <c r="GM554" i="18"/>
  <c r="GN554" i="18"/>
  <c r="GO554" i="18"/>
  <c r="GP554" i="18"/>
  <c r="GQ554" i="18"/>
  <c r="GR554" i="18"/>
  <c r="GS554" i="18"/>
  <c r="GT554" i="18"/>
  <c r="GU554" i="18"/>
  <c r="GV554" i="18"/>
  <c r="GW554" i="18"/>
  <c r="GX554" i="18"/>
  <c r="GY554" i="18"/>
  <c r="GZ554" i="18"/>
  <c r="GC555" i="18"/>
  <c r="GD555" i="18"/>
  <c r="GE555" i="18"/>
  <c r="GF555" i="18"/>
  <c r="GG555" i="18"/>
  <c r="GH555" i="18"/>
  <c r="GI555" i="18"/>
  <c r="GJ555" i="18"/>
  <c r="GK555" i="18"/>
  <c r="GL555" i="18"/>
  <c r="GM555" i="18"/>
  <c r="GN555" i="18"/>
  <c r="GO555" i="18"/>
  <c r="GP555" i="18"/>
  <c r="GQ555" i="18"/>
  <c r="GR555" i="18"/>
  <c r="GS555" i="18"/>
  <c r="GT555" i="18"/>
  <c r="GU555" i="18"/>
  <c r="GV555" i="18"/>
  <c r="GW555" i="18"/>
  <c r="GX555" i="18"/>
  <c r="GY555" i="18"/>
  <c r="GZ555" i="18"/>
  <c r="GC556" i="18"/>
  <c r="GD556" i="18"/>
  <c r="GE556" i="18"/>
  <c r="GF556" i="18"/>
  <c r="GG556" i="18"/>
  <c r="GH556" i="18"/>
  <c r="GI556" i="18"/>
  <c r="GJ556" i="18"/>
  <c r="GK556" i="18"/>
  <c r="GL556" i="18"/>
  <c r="GM556" i="18"/>
  <c r="GN556" i="18"/>
  <c r="GO556" i="18"/>
  <c r="GP556" i="18"/>
  <c r="GQ556" i="18"/>
  <c r="GR556" i="18"/>
  <c r="GS556" i="18"/>
  <c r="GT556" i="18"/>
  <c r="GU556" i="18"/>
  <c r="GV556" i="18"/>
  <c r="GW556" i="18"/>
  <c r="GX556" i="18"/>
  <c r="GY556" i="18"/>
  <c r="GZ556" i="18"/>
  <c r="GB549" i="18"/>
  <c r="GB550" i="18"/>
  <c r="GB551" i="18"/>
  <c r="GB552" i="18"/>
  <c r="GB553" i="18"/>
  <c r="GB554" i="18"/>
  <c r="GB555" i="18"/>
  <c r="GB556" i="18"/>
  <c r="B3" i="23"/>
  <c r="AA2" i="23"/>
  <c r="AA99" i="23" s="1"/>
  <c r="Z2" i="23"/>
  <c r="Z99" i="23" s="1"/>
  <c r="Y2" i="23"/>
  <c r="Y99" i="23" s="1"/>
  <c r="X2" i="23"/>
  <c r="X99" i="23" s="1"/>
  <c r="W2" i="23"/>
  <c r="W99" i="23" s="1"/>
  <c r="V2" i="23"/>
  <c r="V99" i="23" s="1"/>
  <c r="U2" i="23"/>
  <c r="U99" i="23" s="1"/>
  <c r="T2" i="23"/>
  <c r="T99" i="23" s="1"/>
  <c r="S2" i="23"/>
  <c r="S99" i="23" s="1"/>
  <c r="R2" i="23"/>
  <c r="R99" i="23" s="1"/>
  <c r="Q2" i="23"/>
  <c r="Q99" i="23" s="1"/>
  <c r="P2" i="23"/>
  <c r="P99" i="23" s="1"/>
  <c r="O2" i="23"/>
  <c r="O99" i="23" s="1"/>
  <c r="N2" i="23"/>
  <c r="N99" i="23" s="1"/>
  <c r="M2" i="23"/>
  <c r="M99" i="23" s="1"/>
  <c r="L2" i="23"/>
  <c r="L99" i="23" s="1"/>
  <c r="K2" i="23"/>
  <c r="K99" i="23" s="1"/>
  <c r="J2" i="23"/>
  <c r="J99" i="23" s="1"/>
  <c r="I2" i="23"/>
  <c r="I99" i="23" s="1"/>
  <c r="H2" i="23"/>
  <c r="H99" i="23" s="1"/>
  <c r="G2" i="23"/>
  <c r="G99" i="23" s="1"/>
  <c r="F99" i="23"/>
  <c r="E2" i="23"/>
  <c r="E99" i="23" s="1"/>
  <c r="D2" i="23"/>
  <c r="D99" i="23" s="1"/>
  <c r="A3" i="23"/>
  <c r="E32" i="20"/>
  <c r="D32" i="20"/>
  <c r="E31" i="20"/>
  <c r="D31" i="20"/>
  <c r="E30" i="20"/>
  <c r="D30" i="20"/>
  <c r="E29" i="20"/>
  <c r="D29" i="20"/>
  <c r="E28" i="20"/>
  <c r="D28" i="20"/>
  <c r="E27" i="20"/>
  <c r="D27" i="20"/>
  <c r="E26" i="20"/>
  <c r="D26" i="20"/>
  <c r="E25" i="20"/>
  <c r="D25" i="20"/>
  <c r="E24" i="20"/>
  <c r="D24" i="20"/>
  <c r="E23" i="20"/>
  <c r="D23" i="20"/>
  <c r="E22" i="20"/>
  <c r="D22" i="20"/>
  <c r="E21" i="20"/>
  <c r="D21" i="20"/>
  <c r="E20" i="20"/>
  <c r="D20" i="20"/>
  <c r="E19" i="20"/>
  <c r="D19" i="20"/>
  <c r="E18" i="20"/>
  <c r="D18" i="20"/>
  <c r="E17" i="20"/>
  <c r="D17" i="20"/>
  <c r="E16" i="20"/>
  <c r="D16" i="20"/>
  <c r="E15" i="20"/>
  <c r="D15" i="20"/>
  <c r="E14" i="20"/>
  <c r="D14" i="20"/>
  <c r="E13" i="20"/>
  <c r="D13" i="20"/>
  <c r="E12" i="20"/>
  <c r="D12" i="20"/>
  <c r="E11" i="20"/>
  <c r="D11" i="20"/>
  <c r="E10" i="20"/>
  <c r="D10" i="20"/>
  <c r="E9" i="20"/>
  <c r="D9" i="20"/>
  <c r="E8" i="20"/>
  <c r="D8" i="20"/>
  <c r="D30" i="16"/>
  <c r="C30" i="16" s="1"/>
  <c r="D21" i="16"/>
  <c r="C21" i="16" s="1"/>
  <c r="E29" i="16"/>
  <c r="E38" i="16" s="1"/>
  <c r="E20" i="16"/>
  <c r="D38" i="16" s="1"/>
  <c r="F30" i="16"/>
  <c r="E30" i="16" l="1"/>
  <c r="E39" i="16" s="1"/>
  <c r="D31" i="16"/>
  <c r="MF13" i="19"/>
  <c r="DT13" i="19" s="1"/>
  <c r="AA13" i="23" s="1"/>
  <c r="IO4" i="19"/>
  <c r="H4" i="23" s="1"/>
  <c r="IJ11" i="19"/>
  <c r="AR11" i="19" s="1"/>
  <c r="G11" i="23" s="1"/>
  <c r="D22" i="16"/>
  <c r="E21" i="16"/>
  <c r="F21" i="16"/>
  <c r="JD10" i="19"/>
  <c r="BH10" i="19" s="1"/>
  <c r="K10" i="23" s="1"/>
  <c r="JD6" i="19"/>
  <c r="BH6" i="19" s="1"/>
  <c r="K6" i="23" s="1"/>
  <c r="IT14" i="19"/>
  <c r="AZ14" i="19" s="1"/>
  <c r="I14" i="23" s="1"/>
  <c r="MF100" i="19"/>
  <c r="DT100" i="19" s="1"/>
  <c r="KW53" i="19"/>
  <c r="CR53" i="19" s="1"/>
  <c r="T53" i="23" s="1"/>
  <c r="JI53" i="19"/>
  <c r="BL53" i="19" s="1"/>
  <c r="L53" i="23" s="1"/>
  <c r="IY50" i="19"/>
  <c r="BD50" i="19" s="1"/>
  <c r="J50" i="23" s="1"/>
  <c r="IT48" i="19"/>
  <c r="AZ48" i="19" s="1"/>
  <c r="I48" i="23" s="1"/>
  <c r="IJ48" i="19"/>
  <c r="AR48" i="19" s="1"/>
  <c r="G48" i="23" s="1"/>
  <c r="KH47" i="19"/>
  <c r="JX47" i="19"/>
  <c r="IE46" i="19"/>
  <c r="AN46" i="19" s="1"/>
  <c r="F46" i="23" s="1"/>
  <c r="HU37" i="19"/>
  <c r="AF37" i="19" s="1"/>
  <c r="D37" i="23" s="1"/>
  <c r="HP95" i="19"/>
  <c r="HP91" i="19"/>
  <c r="Y91" i="19" s="1"/>
  <c r="HP83" i="19"/>
  <c r="HP81" i="19"/>
  <c r="HP77" i="19"/>
  <c r="Y77" i="19" s="1"/>
  <c r="HP73" i="19"/>
  <c r="HP71" i="19"/>
  <c r="HQ71" i="19" s="1"/>
  <c r="HP69" i="19"/>
  <c r="HP63" i="19"/>
  <c r="Y63" i="19" s="1"/>
  <c r="HP59" i="19"/>
  <c r="Y59" i="19" s="1"/>
  <c r="HP53" i="19"/>
  <c r="Y53" i="19" s="1"/>
  <c r="HP49" i="19"/>
  <c r="HP45" i="19"/>
  <c r="X45" i="19" s="1"/>
  <c r="C45" i="23" s="1"/>
  <c r="HP37" i="19"/>
  <c r="HP29" i="19"/>
  <c r="X29" i="19" s="1"/>
  <c r="C29" i="23" s="1"/>
  <c r="HP27" i="19"/>
  <c r="X27" i="19" s="1"/>
  <c r="C27" i="23" s="1"/>
  <c r="HP25" i="19"/>
  <c r="Y25" i="19" s="1"/>
  <c r="HP23" i="19"/>
  <c r="X23" i="19" s="1"/>
  <c r="C23" i="23" s="1"/>
  <c r="HP21" i="19"/>
  <c r="HP19" i="19"/>
  <c r="HQ19" i="19" s="1"/>
  <c r="HP17" i="19"/>
  <c r="Y17" i="19" s="1"/>
  <c r="HP46" i="19"/>
  <c r="JN65" i="19"/>
  <c r="BP65" i="19" s="1"/>
  <c r="M65" i="23" s="1"/>
  <c r="IE20" i="19"/>
  <c r="AN20" i="19" s="1"/>
  <c r="F20" i="23" s="1"/>
  <c r="JS19" i="19"/>
  <c r="BT19" i="19" s="1"/>
  <c r="N19" i="23" s="1"/>
  <c r="LG17" i="19"/>
  <c r="LV15" i="19"/>
  <c r="DL15" i="19" s="1"/>
  <c r="Y15" i="23" s="1"/>
  <c r="MF44" i="19"/>
  <c r="DT44" i="19" s="1"/>
  <c r="AA44" i="23" s="1"/>
  <c r="LL44" i="19"/>
  <c r="DD44" i="19" s="1"/>
  <c r="W44" i="23" s="1"/>
  <c r="KR44" i="19"/>
  <c r="IY18" i="19"/>
  <c r="BD18" i="19" s="1"/>
  <c r="J18" i="23" s="1"/>
  <c r="Y27" i="19"/>
  <c r="LB83" i="19"/>
  <c r="CV83" i="19" s="1"/>
  <c r="U83" i="23" s="1"/>
  <c r="JN83" i="19"/>
  <c r="HU82" i="19"/>
  <c r="AF82" i="19" s="1"/>
  <c r="D82" i="23" s="1"/>
  <c r="JI81" i="19"/>
  <c r="MF79" i="19"/>
  <c r="DT79" i="19" s="1"/>
  <c r="AA79" i="23" s="1"/>
  <c r="KR79" i="19"/>
  <c r="MA77" i="19"/>
  <c r="DP77" i="19" s="1"/>
  <c r="Z77" i="23" s="1"/>
  <c r="KM77" i="19"/>
  <c r="CJ77" i="19" s="1"/>
  <c r="R77" i="23" s="1"/>
  <c r="IT76" i="19"/>
  <c r="AZ76" i="19" s="1"/>
  <c r="I76" i="23" s="1"/>
  <c r="KH75" i="19"/>
  <c r="IO74" i="19"/>
  <c r="AV74" i="19" s="1"/>
  <c r="H74" i="23" s="1"/>
  <c r="IJ72" i="19"/>
  <c r="MF71" i="19"/>
  <c r="DT71" i="19" s="1"/>
  <c r="AA71" i="23" s="1"/>
  <c r="HZ32" i="19"/>
  <c r="KR97" i="19"/>
  <c r="JN97" i="19"/>
  <c r="MF93" i="19"/>
  <c r="DT93" i="19" s="1"/>
  <c r="AA93" i="23" s="1"/>
  <c r="IT90" i="19"/>
  <c r="IT77" i="19"/>
  <c r="AZ77" i="19" s="1"/>
  <c r="I77" i="23" s="1"/>
  <c r="IJ77" i="19"/>
  <c r="AR77" i="19" s="1"/>
  <c r="G77" i="23" s="1"/>
  <c r="HZ77" i="19"/>
  <c r="AJ77" i="19" s="1"/>
  <c r="E77" i="23" s="1"/>
  <c r="MF76" i="19"/>
  <c r="DT76" i="19" s="1"/>
  <c r="AA76" i="23" s="1"/>
  <c r="LV76" i="19"/>
  <c r="DL76" i="19" s="1"/>
  <c r="Y76" i="23" s="1"/>
  <c r="LL76" i="19"/>
  <c r="DD76" i="19" s="1"/>
  <c r="W76" i="23" s="1"/>
  <c r="LB76" i="19"/>
  <c r="KR76" i="19"/>
  <c r="CN76" i="19" s="1"/>
  <c r="S76" i="23" s="1"/>
  <c r="KH76" i="19"/>
  <c r="CF76" i="19" s="1"/>
  <c r="Q76" i="23" s="1"/>
  <c r="JX76" i="19"/>
  <c r="JN76" i="19"/>
  <c r="IJ70" i="19"/>
  <c r="JX69" i="19"/>
  <c r="BX69" i="19" s="1"/>
  <c r="O69" i="23" s="1"/>
  <c r="MA67" i="19"/>
  <c r="KH65" i="19"/>
  <c r="CF65" i="19" s="1"/>
  <c r="Q65" i="23" s="1"/>
  <c r="HP92" i="19"/>
  <c r="X92" i="19" s="1"/>
  <c r="C92" i="23" s="1"/>
  <c r="HP72" i="19"/>
  <c r="X72" i="19" s="1"/>
  <c r="C72" i="23" s="1"/>
  <c r="HP58" i="19"/>
  <c r="HP42" i="19"/>
  <c r="Y42" i="19" s="1"/>
  <c r="HP28" i="19"/>
  <c r="HQ28" i="19" s="1"/>
  <c r="IY98" i="19"/>
  <c r="BD98" i="19" s="1"/>
  <c r="MA97" i="19"/>
  <c r="DP97" i="19" s="1"/>
  <c r="LG97" i="19"/>
  <c r="CZ97" i="19" s="1"/>
  <c r="LV95" i="19"/>
  <c r="DL95" i="19" s="1"/>
  <c r="Y95" i="23" s="1"/>
  <c r="LB95" i="19"/>
  <c r="CV95" i="19" s="1"/>
  <c r="U95" i="23" s="1"/>
  <c r="KH95" i="19"/>
  <c r="CF95" i="19" s="1"/>
  <c r="Q95" i="23" s="1"/>
  <c r="JN95" i="19"/>
  <c r="BP95" i="19" s="1"/>
  <c r="M95" i="23" s="1"/>
  <c r="KC93" i="19"/>
  <c r="JI93" i="19"/>
  <c r="BL93" i="19" s="1"/>
  <c r="L93" i="23" s="1"/>
  <c r="IJ92" i="19"/>
  <c r="MF91" i="19"/>
  <c r="KR71" i="19"/>
  <c r="KH71" i="19"/>
  <c r="JX71" i="19"/>
  <c r="BX71" i="19" s="1"/>
  <c r="O71" i="23" s="1"/>
  <c r="JN71" i="19"/>
  <c r="BP71" i="19" s="1"/>
  <c r="M71" i="23" s="1"/>
  <c r="MA69" i="19"/>
  <c r="DP69" i="19" s="1"/>
  <c r="Z69" i="23" s="1"/>
  <c r="LQ69" i="19"/>
  <c r="DH69" i="19" s="1"/>
  <c r="X69" i="23" s="1"/>
  <c r="LG69" i="19"/>
  <c r="KW69" i="19"/>
  <c r="CR69" i="19" s="1"/>
  <c r="T69" i="23" s="1"/>
  <c r="KR67" i="19"/>
  <c r="IY66" i="19"/>
  <c r="BD66" i="19" s="1"/>
  <c r="J66" i="23" s="1"/>
  <c r="IT51" i="19"/>
  <c r="IJ51" i="19"/>
  <c r="AR51" i="19" s="1"/>
  <c r="G51" i="23" s="1"/>
  <c r="MF50" i="19"/>
  <c r="MA44" i="19"/>
  <c r="JS40" i="19"/>
  <c r="BT40" i="19" s="1"/>
  <c r="N40" i="23" s="1"/>
  <c r="MA25" i="19"/>
  <c r="DP25" i="19" s="1"/>
  <c r="Z25" i="23" s="1"/>
  <c r="LB17" i="19"/>
  <c r="CV17" i="19" s="1"/>
  <c r="U17" i="23" s="1"/>
  <c r="HU16" i="19"/>
  <c r="IJ90" i="19"/>
  <c r="AR90" i="19" s="1"/>
  <c r="G90" i="23" s="1"/>
  <c r="JN85" i="19"/>
  <c r="BP85" i="19" s="1"/>
  <c r="M85" i="23" s="1"/>
  <c r="IY84" i="19"/>
  <c r="IO84" i="19"/>
  <c r="AV84" i="19" s="1"/>
  <c r="H84" i="23" s="1"/>
  <c r="HU84" i="19"/>
  <c r="AF84" i="19" s="1"/>
  <c r="D84" i="23" s="1"/>
  <c r="MF81" i="19"/>
  <c r="DT81" i="19" s="1"/>
  <c r="AA81" i="23" s="1"/>
  <c r="LV81" i="19"/>
  <c r="DL81" i="19" s="1"/>
  <c r="Y81" i="23" s="1"/>
  <c r="LL81" i="19"/>
  <c r="DD81" i="19" s="1"/>
  <c r="W81" i="23" s="1"/>
  <c r="KM79" i="19"/>
  <c r="KC79" i="19"/>
  <c r="CB79" i="19" s="1"/>
  <c r="P79" i="23" s="1"/>
  <c r="JS79" i="19"/>
  <c r="IO76" i="19"/>
  <c r="AV76" i="19" s="1"/>
  <c r="H76" i="23" s="1"/>
  <c r="IE76" i="19"/>
  <c r="LQ75" i="19"/>
  <c r="DH75" i="19" s="1"/>
  <c r="X75" i="23" s="1"/>
  <c r="LG75" i="19"/>
  <c r="CZ75" i="19" s="1"/>
  <c r="V75" i="23" s="1"/>
  <c r="KC75" i="19"/>
  <c r="JS75" i="19"/>
  <c r="JI75" i="19"/>
  <c r="BL75" i="19" s="1"/>
  <c r="L75" i="23" s="1"/>
  <c r="LL53" i="19"/>
  <c r="DD53" i="19" s="1"/>
  <c r="W53" i="23" s="1"/>
  <c r="MA51" i="19"/>
  <c r="DP51" i="19" s="1"/>
  <c r="Z51" i="23" s="1"/>
  <c r="KM51" i="19"/>
  <c r="CJ51" i="19" s="1"/>
  <c r="R51" i="23" s="1"/>
  <c r="KH49" i="19"/>
  <c r="CF49" i="19" s="1"/>
  <c r="Q49" i="23" s="1"/>
  <c r="LV32" i="19"/>
  <c r="JN15" i="19"/>
  <c r="BP15" i="19" s="1"/>
  <c r="M15" i="23" s="1"/>
  <c r="IJ8" i="19"/>
  <c r="AR8" i="19" s="1"/>
  <c r="G8" i="23" s="1"/>
  <c r="IJ6" i="19"/>
  <c r="AR6" i="19" s="1"/>
  <c r="G6" i="23" s="1"/>
  <c r="IT97" i="19"/>
  <c r="IJ97" i="19"/>
  <c r="HZ97" i="19"/>
  <c r="AJ97" i="19" s="1"/>
  <c r="MF96" i="19"/>
  <c r="LV96" i="19"/>
  <c r="DL96" i="19" s="1"/>
  <c r="Y96" i="23" s="1"/>
  <c r="LL96" i="19"/>
  <c r="LB96" i="19"/>
  <c r="KR96" i="19"/>
  <c r="KH96" i="19"/>
  <c r="JX96" i="19"/>
  <c r="BX96" i="19" s="1"/>
  <c r="O96" i="23" s="1"/>
  <c r="JN96" i="19"/>
  <c r="IE90" i="19"/>
  <c r="MA89" i="19"/>
  <c r="DP89" i="19" s="1"/>
  <c r="Z89" i="23" s="1"/>
  <c r="LG89" i="19"/>
  <c r="CZ89" i="19" s="1"/>
  <c r="V89" i="23" s="1"/>
  <c r="KM89" i="19"/>
  <c r="CJ89" i="19" s="1"/>
  <c r="R89" i="23" s="1"/>
  <c r="LB87" i="19"/>
  <c r="CV87" i="19" s="1"/>
  <c r="U87" i="23" s="1"/>
  <c r="KH87" i="19"/>
  <c r="CF87" i="19" s="1"/>
  <c r="Q87" i="23" s="1"/>
  <c r="JN87" i="19"/>
  <c r="BP87" i="19" s="1"/>
  <c r="M87" i="23" s="1"/>
  <c r="IO86" i="19"/>
  <c r="IY81" i="19"/>
  <c r="IO81" i="19"/>
  <c r="AV81" i="19" s="1"/>
  <c r="H81" i="23" s="1"/>
  <c r="IE81" i="19"/>
  <c r="AN81" i="19" s="1"/>
  <c r="F81" i="23" s="1"/>
  <c r="HU81" i="19"/>
  <c r="AF81" i="19" s="1"/>
  <c r="D81" i="23" s="1"/>
  <c r="MA80" i="19"/>
  <c r="LQ80" i="19"/>
  <c r="LG80" i="19"/>
  <c r="KW80" i="19"/>
  <c r="KM80" i="19"/>
  <c r="KC80" i="19"/>
  <c r="CB80" i="19" s="1"/>
  <c r="P80" i="23" s="1"/>
  <c r="JS80" i="19"/>
  <c r="JI80" i="19"/>
  <c r="BL80" i="19" s="1"/>
  <c r="L80" i="23" s="1"/>
  <c r="IO51" i="19"/>
  <c r="IT49" i="19"/>
  <c r="AZ49" i="19" s="1"/>
  <c r="I49" i="23" s="1"/>
  <c r="LQ36" i="19"/>
  <c r="DH36" i="19" s="1"/>
  <c r="X36" i="23" s="1"/>
  <c r="KW36" i="19"/>
  <c r="CR36" i="19" s="1"/>
  <c r="T36" i="23" s="1"/>
  <c r="JI36" i="19"/>
  <c r="IJ35" i="19"/>
  <c r="HZ35" i="19"/>
  <c r="MF34" i="19"/>
  <c r="IY27" i="19"/>
  <c r="IO27" i="19"/>
  <c r="AV27" i="19" s="1"/>
  <c r="H27" i="23" s="1"/>
  <c r="IE27" i="19"/>
  <c r="HU27" i="19"/>
  <c r="MA26" i="19"/>
  <c r="LQ26" i="19"/>
  <c r="DH26" i="19" s="1"/>
  <c r="X26" i="23" s="1"/>
  <c r="LG26" i="19"/>
  <c r="KW26" i="19"/>
  <c r="KM26" i="19"/>
  <c r="KC26" i="19"/>
  <c r="CB26" i="19" s="1"/>
  <c r="P26" i="23" s="1"/>
  <c r="JS26" i="19"/>
  <c r="JI26" i="19"/>
  <c r="BL26" i="19" s="1"/>
  <c r="L26" i="23" s="1"/>
  <c r="LG25" i="19"/>
  <c r="IT24" i="19"/>
  <c r="AZ24" i="19" s="1"/>
  <c r="I24" i="23" s="1"/>
  <c r="KH23" i="19"/>
  <c r="CF23" i="19" s="1"/>
  <c r="Q23" i="23" s="1"/>
  <c r="JN23" i="19"/>
  <c r="LQ21" i="19"/>
  <c r="IE11" i="19"/>
  <c r="AN11" i="19" s="1"/>
  <c r="JX89" i="19"/>
  <c r="BX89" i="19" s="1"/>
  <c r="O89" i="23" s="1"/>
  <c r="LQ87" i="19"/>
  <c r="HZ86" i="19"/>
  <c r="AJ86" i="19" s="1"/>
  <c r="E86" i="23" s="1"/>
  <c r="JX85" i="19"/>
  <c r="BX85" i="19" s="1"/>
  <c r="O85" i="23" s="1"/>
  <c r="IY64" i="19"/>
  <c r="IO64" i="19"/>
  <c r="AV64" i="19" s="1"/>
  <c r="H64" i="23" s="1"/>
  <c r="HU64" i="19"/>
  <c r="MA63" i="19"/>
  <c r="DP63" i="19" s="1"/>
  <c r="Z63" i="23" s="1"/>
  <c r="MF61" i="19"/>
  <c r="LV61" i="19"/>
  <c r="DL61" i="19" s="1"/>
  <c r="Y61" i="23" s="1"/>
  <c r="LL61" i="19"/>
  <c r="KR61" i="19"/>
  <c r="CN61" i="19" s="1"/>
  <c r="S61" i="23" s="1"/>
  <c r="KH61" i="19"/>
  <c r="CF61" i="19" s="1"/>
  <c r="Q61" i="23" s="1"/>
  <c r="IY60" i="19"/>
  <c r="KM59" i="19"/>
  <c r="KC59" i="19"/>
  <c r="JS59" i="19"/>
  <c r="IT58" i="19"/>
  <c r="AZ58" i="19" s="1"/>
  <c r="I58" i="23" s="1"/>
  <c r="IJ58" i="19"/>
  <c r="IO56" i="19"/>
  <c r="IE56" i="19"/>
  <c r="AN56" i="19" s="1"/>
  <c r="F56" i="23" s="1"/>
  <c r="HU56" i="19"/>
  <c r="LQ55" i="19"/>
  <c r="LG55" i="19"/>
  <c r="CZ55" i="19" s="1"/>
  <c r="V55" i="23" s="1"/>
  <c r="KC55" i="19"/>
  <c r="CB55" i="19" s="1"/>
  <c r="P55" i="23" s="1"/>
  <c r="LQ48" i="19"/>
  <c r="DH48" i="19" s="1"/>
  <c r="X48" i="23" s="1"/>
  <c r="IJ47" i="19"/>
  <c r="JI44" i="19"/>
  <c r="BL44" i="19" s="1"/>
  <c r="L44" i="23" s="1"/>
  <c r="LG40" i="19"/>
  <c r="JN40" i="19"/>
  <c r="KW38" i="19"/>
  <c r="KR36" i="19"/>
  <c r="CN36" i="19" s="1"/>
  <c r="S36" i="23" s="1"/>
  <c r="LG34" i="19"/>
  <c r="JS34" i="19"/>
  <c r="BT34" i="19" s="1"/>
  <c r="N34" i="23" s="1"/>
  <c r="IO34" i="19"/>
  <c r="KC33" i="19"/>
  <c r="CB33" i="19" s="1"/>
  <c r="P33" i="23" s="1"/>
  <c r="JS33" i="19"/>
  <c r="BT33" i="19" s="1"/>
  <c r="N33" i="23" s="1"/>
  <c r="IT33" i="19"/>
  <c r="AZ33" i="19" s="1"/>
  <c r="I33" i="23" s="1"/>
  <c r="LG32" i="19"/>
  <c r="JS32" i="19"/>
  <c r="BT32" i="19" s="1"/>
  <c r="N32" i="23" s="1"/>
  <c r="HU32" i="19"/>
  <c r="AF32" i="19" s="1"/>
  <c r="D32" i="23" s="1"/>
  <c r="KW31" i="19"/>
  <c r="CR31" i="19" s="1"/>
  <c r="T31" i="23" s="1"/>
  <c r="KR29" i="19"/>
  <c r="CN29" i="19" s="1"/>
  <c r="S29" i="23" s="1"/>
  <c r="IY28" i="19"/>
  <c r="KR25" i="19"/>
  <c r="CN25" i="19" s="1"/>
  <c r="S25" i="23" s="1"/>
  <c r="JX25" i="19"/>
  <c r="BX25" i="19" s="1"/>
  <c r="O25" i="23" s="1"/>
  <c r="IY24" i="19"/>
  <c r="BD24" i="19" s="1"/>
  <c r="J24" i="23" s="1"/>
  <c r="MA23" i="19"/>
  <c r="LG23" i="19"/>
  <c r="KM23" i="19"/>
  <c r="IT22" i="19"/>
  <c r="HZ22" i="19"/>
  <c r="AJ22" i="19" s="1"/>
  <c r="E22" i="23" s="1"/>
  <c r="LV21" i="19"/>
  <c r="DL21" i="19" s="1"/>
  <c r="Y21" i="23" s="1"/>
  <c r="KH21" i="19"/>
  <c r="CF21" i="19" s="1"/>
  <c r="Q21" i="23" s="1"/>
  <c r="JN21" i="19"/>
  <c r="IE14" i="19"/>
  <c r="AN14" i="19" s="1"/>
  <c r="F14" i="23" s="1"/>
  <c r="JX63" i="19"/>
  <c r="BX63" i="19" s="1"/>
  <c r="O63" i="23" s="1"/>
  <c r="IE62" i="19"/>
  <c r="AN62" i="19" s="1"/>
  <c r="F62" i="23" s="1"/>
  <c r="HZ60" i="19"/>
  <c r="LB59" i="19"/>
  <c r="CV59" i="19" s="1"/>
  <c r="U59" i="23" s="1"/>
  <c r="KW57" i="19"/>
  <c r="CR57" i="19" s="1"/>
  <c r="T57" i="23" s="1"/>
  <c r="JI57" i="19"/>
  <c r="BL57" i="19" s="1"/>
  <c r="L57" i="23" s="1"/>
  <c r="IY54" i="19"/>
  <c r="MA53" i="19"/>
  <c r="DP53" i="19" s="1"/>
  <c r="Z53" i="23" s="1"/>
  <c r="JN38" i="19"/>
  <c r="HZ34" i="19"/>
  <c r="LV33" i="19"/>
  <c r="DL33" i="19" s="1"/>
  <c r="Y33" i="23" s="1"/>
  <c r="LB33" i="19"/>
  <c r="CV33" i="19" s="1"/>
  <c r="U33" i="23" s="1"/>
  <c r="KH33" i="19"/>
  <c r="CF33" i="19" s="1"/>
  <c r="Q33" i="23" s="1"/>
  <c r="MA29" i="19"/>
  <c r="DP29" i="19" s="1"/>
  <c r="Z29" i="23" s="1"/>
  <c r="MF27" i="19"/>
  <c r="DT27" i="19" s="1"/>
  <c r="AA27" i="23" s="1"/>
  <c r="JX27" i="19"/>
  <c r="J3" i="23"/>
  <c r="X49" i="19"/>
  <c r="C49" i="23" s="1"/>
  <c r="JS99" i="19"/>
  <c r="BT99" i="19" s="1"/>
  <c r="JI99" i="19"/>
  <c r="BL99" i="19" s="1"/>
  <c r="MF97" i="19"/>
  <c r="LV97" i="19"/>
  <c r="DL97" i="19" s="1"/>
  <c r="LL97" i="19"/>
  <c r="MA95" i="19"/>
  <c r="DP95" i="19" s="1"/>
  <c r="Z95" i="23" s="1"/>
  <c r="LQ95" i="19"/>
  <c r="DH95" i="19" s="1"/>
  <c r="X95" i="23" s="1"/>
  <c r="LG95" i="19"/>
  <c r="KM95" i="19"/>
  <c r="CJ95" i="19" s="1"/>
  <c r="R95" i="23" s="1"/>
  <c r="KC95" i="19"/>
  <c r="CB95" i="19" s="1"/>
  <c r="P95" i="23" s="1"/>
  <c r="JS95" i="19"/>
  <c r="BT95" i="19" s="1"/>
  <c r="N95" i="23" s="1"/>
  <c r="IT94" i="19"/>
  <c r="KH93" i="19"/>
  <c r="CF93" i="19" s="1"/>
  <c r="Q93" i="23" s="1"/>
  <c r="JX93" i="19"/>
  <c r="BX93" i="19" s="1"/>
  <c r="O93" i="23" s="1"/>
  <c r="JN93" i="19"/>
  <c r="BP93" i="19" s="1"/>
  <c r="M93" i="23" s="1"/>
  <c r="IO92" i="19"/>
  <c r="AV92" i="19" s="1"/>
  <c r="H92" i="23" s="1"/>
  <c r="IE92" i="19"/>
  <c r="HU92" i="19"/>
  <c r="LQ91" i="19"/>
  <c r="DH91" i="19" s="1"/>
  <c r="X91" i="23" s="1"/>
  <c r="JI85" i="19"/>
  <c r="MA81" i="19"/>
  <c r="DP81" i="19" s="1"/>
  <c r="Z81" i="23" s="1"/>
  <c r="IY77" i="19"/>
  <c r="BD77" i="19" s="1"/>
  <c r="J77" i="23" s="1"/>
  <c r="IO77" i="19"/>
  <c r="AV77" i="19" s="1"/>
  <c r="H77" i="23" s="1"/>
  <c r="IE77" i="19"/>
  <c r="HU77" i="19"/>
  <c r="AF77" i="19" s="1"/>
  <c r="D77" i="23" s="1"/>
  <c r="MA76" i="19"/>
  <c r="DP76" i="19" s="1"/>
  <c r="Z76" i="23" s="1"/>
  <c r="LQ76" i="19"/>
  <c r="DH76" i="19" s="1"/>
  <c r="X76" i="23" s="1"/>
  <c r="LG76" i="19"/>
  <c r="CZ76" i="19" s="1"/>
  <c r="V76" i="23" s="1"/>
  <c r="KW76" i="19"/>
  <c r="CR76" i="19" s="1"/>
  <c r="T76" i="23" s="1"/>
  <c r="KM76" i="19"/>
  <c r="CJ76" i="19" s="1"/>
  <c r="R76" i="23" s="1"/>
  <c r="KC76" i="19"/>
  <c r="JS76" i="19"/>
  <c r="JI76" i="19"/>
  <c r="JS71" i="19"/>
  <c r="JI71" i="19"/>
  <c r="IT64" i="19"/>
  <c r="LV63" i="19"/>
  <c r="LQ61" i="19"/>
  <c r="DH61" i="19" s="1"/>
  <c r="X61" i="23" s="1"/>
  <c r="KC61" i="19"/>
  <c r="CB61" i="19" s="1"/>
  <c r="P61" i="23" s="1"/>
  <c r="IY57" i="19"/>
  <c r="IO57" i="19"/>
  <c r="AV57" i="19" s="1"/>
  <c r="H57" i="23" s="1"/>
  <c r="IE57" i="19"/>
  <c r="AN57" i="19" s="1"/>
  <c r="F57" i="23" s="1"/>
  <c r="HU57" i="19"/>
  <c r="AF57" i="19" s="1"/>
  <c r="D57" i="23" s="1"/>
  <c r="MA56" i="19"/>
  <c r="LQ56" i="19"/>
  <c r="LG56" i="19"/>
  <c r="CZ56" i="19" s="1"/>
  <c r="V56" i="23" s="1"/>
  <c r="KW56" i="19"/>
  <c r="CR56" i="19" s="1"/>
  <c r="T56" i="23" s="1"/>
  <c r="KM56" i="19"/>
  <c r="CJ56" i="19" s="1"/>
  <c r="R56" i="23" s="1"/>
  <c r="KC56" i="19"/>
  <c r="IJ20" i="19"/>
  <c r="AR20" i="19" s="1"/>
  <c r="G20" i="23" s="1"/>
  <c r="MF19" i="19"/>
  <c r="JX19" i="19"/>
  <c r="JI15" i="19"/>
  <c r="MF11" i="19"/>
  <c r="DT11" i="19" s="1"/>
  <c r="AA11" i="23" s="1"/>
  <c r="LV11" i="19"/>
  <c r="DL11" i="19" s="1"/>
  <c r="Y11" i="23" s="1"/>
  <c r="LL11" i="19"/>
  <c r="DD11" i="19" s="1"/>
  <c r="W11" i="23" s="1"/>
  <c r="LB11" i="19"/>
  <c r="CV11" i="19" s="1"/>
  <c r="U11" i="23" s="1"/>
  <c r="KR11" i="19"/>
  <c r="CN11" i="19" s="1"/>
  <c r="S11" i="23" s="1"/>
  <c r="KH11" i="19"/>
  <c r="CF11" i="19" s="1"/>
  <c r="Q11" i="23" s="1"/>
  <c r="JX11" i="19"/>
  <c r="JN11" i="19"/>
  <c r="BP11" i="19" s="1"/>
  <c r="M11" i="23" s="1"/>
  <c r="HU9" i="19"/>
  <c r="AF9" i="19" s="1"/>
  <c r="D9" i="23" s="1"/>
  <c r="MA8" i="19"/>
  <c r="DP8" i="19" s="1"/>
  <c r="Z8" i="23" s="1"/>
  <c r="LQ8" i="19"/>
  <c r="LG8" i="19"/>
  <c r="KW8" i="19"/>
  <c r="CR8" i="19" s="1"/>
  <c r="T8" i="23" s="1"/>
  <c r="KM8" i="19"/>
  <c r="KC8" i="19"/>
  <c r="CB8" i="19" s="1"/>
  <c r="P8" i="23" s="1"/>
  <c r="JS8" i="19"/>
  <c r="JI8" i="19"/>
  <c r="BL8" i="19" s="1"/>
  <c r="L8" i="23" s="1"/>
  <c r="MF7" i="19"/>
  <c r="DT7" i="19" s="1"/>
  <c r="AA7" i="23" s="1"/>
  <c r="LV7" i="19"/>
  <c r="DL7" i="19" s="1"/>
  <c r="Y7" i="23" s="1"/>
  <c r="LL7" i="19"/>
  <c r="DD7" i="19" s="1"/>
  <c r="W7" i="23" s="1"/>
  <c r="LB7" i="19"/>
  <c r="CV7" i="19" s="1"/>
  <c r="U7" i="23" s="1"/>
  <c r="KR7" i="19"/>
  <c r="CN7" i="19" s="1"/>
  <c r="S7" i="23" s="1"/>
  <c r="KH7" i="19"/>
  <c r="CF7" i="19" s="1"/>
  <c r="Q7" i="23" s="1"/>
  <c r="JX7" i="19"/>
  <c r="BX7" i="19" s="1"/>
  <c r="O7" i="23" s="1"/>
  <c r="JN7" i="19"/>
  <c r="BP7" i="19" s="1"/>
  <c r="M7" i="23" s="1"/>
  <c r="HP86" i="19"/>
  <c r="HP78" i="19"/>
  <c r="HP68" i="19"/>
  <c r="Y68" i="19" s="1"/>
  <c r="HP54" i="19"/>
  <c r="HP30" i="19"/>
  <c r="HP18" i="19"/>
  <c r="X18" i="19" s="1"/>
  <c r="C18" i="23" s="1"/>
  <c r="HP16" i="19"/>
  <c r="HQ16" i="19" s="1"/>
  <c r="JI97" i="19"/>
  <c r="IY97" i="19"/>
  <c r="BD97" i="19" s="1"/>
  <c r="IO97" i="19"/>
  <c r="AV97" i="19" s="1"/>
  <c r="IE97" i="19"/>
  <c r="HU97" i="19"/>
  <c r="MA96" i="19"/>
  <c r="LQ96" i="19"/>
  <c r="LG96" i="19"/>
  <c r="KW96" i="19"/>
  <c r="CR96" i="19" s="1"/>
  <c r="T96" i="23" s="1"/>
  <c r="KM96" i="19"/>
  <c r="KC96" i="19"/>
  <c r="CB96" i="19" s="1"/>
  <c r="P96" i="23" s="1"/>
  <c r="JS96" i="19"/>
  <c r="JI96" i="19"/>
  <c r="BL96" i="19" s="1"/>
  <c r="L96" i="23" s="1"/>
  <c r="MF95" i="19"/>
  <c r="DT95" i="19" s="1"/>
  <c r="AA95" i="23" s="1"/>
  <c r="MA93" i="19"/>
  <c r="DP93" i="19" s="1"/>
  <c r="Z93" i="23" s="1"/>
  <c r="KM93" i="19"/>
  <c r="CJ93" i="19" s="1"/>
  <c r="R93" i="23" s="1"/>
  <c r="KH91" i="19"/>
  <c r="CF91" i="19" s="1"/>
  <c r="Q91" i="23" s="1"/>
  <c r="IO90" i="19"/>
  <c r="AV90" i="19" s="1"/>
  <c r="H90" i="23" s="1"/>
  <c r="HZ90" i="19"/>
  <c r="MF89" i="19"/>
  <c r="LV89" i="19"/>
  <c r="DL89" i="19" s="1"/>
  <c r="Y89" i="23" s="1"/>
  <c r="LL89" i="19"/>
  <c r="DD89" i="19" s="1"/>
  <c r="W89" i="23" s="1"/>
  <c r="LB89" i="19"/>
  <c r="CV89" i="19" s="1"/>
  <c r="U89" i="23" s="1"/>
  <c r="KR89" i="19"/>
  <c r="CN89" i="19" s="1"/>
  <c r="S89" i="23" s="1"/>
  <c r="LG87" i="19"/>
  <c r="CZ87" i="19" s="1"/>
  <c r="V87" i="23" s="1"/>
  <c r="KW87" i="19"/>
  <c r="KM87" i="19"/>
  <c r="KC87" i="19"/>
  <c r="JS87" i="19"/>
  <c r="BT87" i="19" s="1"/>
  <c r="N87" i="23" s="1"/>
  <c r="JI87" i="19"/>
  <c r="IT86" i="19"/>
  <c r="AZ86" i="19" s="1"/>
  <c r="I86" i="23" s="1"/>
  <c r="LQ83" i="19"/>
  <c r="IJ82" i="19"/>
  <c r="KR81" i="19"/>
  <c r="CN81" i="19" s="1"/>
  <c r="S81" i="23" s="1"/>
  <c r="JX81" i="19"/>
  <c r="BX81" i="19" s="1"/>
  <c r="O81" i="23" s="1"/>
  <c r="IT81" i="19"/>
  <c r="AZ81" i="19" s="1"/>
  <c r="I81" i="23" s="1"/>
  <c r="IJ81" i="19"/>
  <c r="HZ81" i="19"/>
  <c r="AJ81" i="19" s="1"/>
  <c r="E81" i="23" s="1"/>
  <c r="MF80" i="19"/>
  <c r="LV80" i="19"/>
  <c r="LL80" i="19"/>
  <c r="LB80" i="19"/>
  <c r="CV80" i="19" s="1"/>
  <c r="U80" i="23" s="1"/>
  <c r="KR80" i="19"/>
  <c r="CN80" i="19" s="1"/>
  <c r="S80" i="23" s="1"/>
  <c r="KH80" i="19"/>
  <c r="JX80" i="19"/>
  <c r="JN80" i="19"/>
  <c r="LG79" i="19"/>
  <c r="KH79" i="19"/>
  <c r="IJ76" i="19"/>
  <c r="AR76" i="19" s="1"/>
  <c r="G76" i="23" s="1"/>
  <c r="IE74" i="19"/>
  <c r="AN74" i="19" s="1"/>
  <c r="F74" i="23" s="1"/>
  <c r="LG73" i="19"/>
  <c r="CZ73" i="19" s="1"/>
  <c r="V73" i="23" s="1"/>
  <c r="IY70" i="19"/>
  <c r="LB69" i="19"/>
  <c r="CV69" i="19" s="1"/>
  <c r="U69" i="23" s="1"/>
  <c r="KR69" i="19"/>
  <c r="CN69" i="19" s="1"/>
  <c r="S69" i="23" s="1"/>
  <c r="LG67" i="19"/>
  <c r="KW67" i="19"/>
  <c r="KM67" i="19"/>
  <c r="JS67" i="19"/>
  <c r="BT67" i="19" s="1"/>
  <c r="N67" i="23" s="1"/>
  <c r="JI67" i="19"/>
  <c r="BL67" i="19" s="1"/>
  <c r="L67" i="23" s="1"/>
  <c r="KW63" i="19"/>
  <c r="CR63" i="19" s="1"/>
  <c r="T63" i="23" s="1"/>
  <c r="IJ62" i="19"/>
  <c r="LG59" i="19"/>
  <c r="JX59" i="19"/>
  <c r="BX59" i="19" s="1"/>
  <c r="O59" i="23" s="1"/>
  <c r="IE58" i="19"/>
  <c r="JD30" i="19"/>
  <c r="BH30" i="19" s="1"/>
  <c r="K30" i="23" s="1"/>
  <c r="JD26" i="19"/>
  <c r="BH26" i="19" s="1"/>
  <c r="K26" i="23" s="1"/>
  <c r="IY23" i="19"/>
  <c r="IO23" i="19"/>
  <c r="IE23" i="19"/>
  <c r="HU23" i="19"/>
  <c r="AF23" i="19" s="1"/>
  <c r="D23" i="23" s="1"/>
  <c r="MA22" i="19"/>
  <c r="DP22" i="19" s="1"/>
  <c r="Z22" i="23" s="1"/>
  <c r="LQ22" i="19"/>
  <c r="LG22" i="19"/>
  <c r="CZ22" i="19" s="1"/>
  <c r="V22" i="23" s="1"/>
  <c r="KW22" i="19"/>
  <c r="CR22" i="19" s="1"/>
  <c r="T22" i="23" s="1"/>
  <c r="KM22" i="19"/>
  <c r="CJ22" i="19" s="1"/>
  <c r="R22" i="23" s="1"/>
  <c r="KC22" i="19"/>
  <c r="JS22" i="19"/>
  <c r="JI22" i="19"/>
  <c r="BL22" i="19" s="1"/>
  <c r="L22" i="23" s="1"/>
  <c r="JS101" i="19"/>
  <c r="JT101" i="19" s="1"/>
  <c r="IJ88" i="19"/>
  <c r="LL87" i="19"/>
  <c r="LG85" i="19"/>
  <c r="CZ85" i="19" s="1"/>
  <c r="V85" i="23" s="1"/>
  <c r="JS85" i="19"/>
  <c r="BT85" i="19" s="1"/>
  <c r="N85" i="23" s="1"/>
  <c r="IT78" i="19"/>
  <c r="HZ78" i="19"/>
  <c r="AJ78" i="19" s="1"/>
  <c r="E78" i="23" s="1"/>
  <c r="JN77" i="19"/>
  <c r="BP77" i="19" s="1"/>
  <c r="M77" i="23" s="1"/>
  <c r="IJ74" i="19"/>
  <c r="MF73" i="19"/>
  <c r="JX73" i="19"/>
  <c r="BX73" i="19" s="1"/>
  <c r="O73" i="23" s="1"/>
  <c r="HU72" i="19"/>
  <c r="AF72" i="19" s="1"/>
  <c r="D72" i="23" s="1"/>
  <c r="LQ71" i="19"/>
  <c r="IT68" i="19"/>
  <c r="LV67" i="19"/>
  <c r="LQ65" i="19"/>
  <c r="DH65" i="19" s="1"/>
  <c r="X65" i="23" s="1"/>
  <c r="KC65" i="19"/>
  <c r="CB65" i="19" s="1"/>
  <c r="P65" i="23" s="1"/>
  <c r="LV57" i="19"/>
  <c r="DL57" i="19" s="1"/>
  <c r="Y57" i="23" s="1"/>
  <c r="JN57" i="19"/>
  <c r="BP57" i="19" s="1"/>
  <c r="M57" i="23" s="1"/>
  <c r="MF53" i="19"/>
  <c r="DT53" i="19" s="1"/>
  <c r="AA53" i="23" s="1"/>
  <c r="LG50" i="19"/>
  <c r="CZ50" i="19" s="1"/>
  <c r="V50" i="23" s="1"/>
  <c r="JS50" i="19"/>
  <c r="JX48" i="19"/>
  <c r="BX48" i="19" s="1"/>
  <c r="O48" i="23" s="1"/>
  <c r="HU47" i="19"/>
  <c r="AF47" i="19" s="1"/>
  <c r="D47" i="23" s="1"/>
  <c r="JI46" i="19"/>
  <c r="KC44" i="19"/>
  <c r="LL42" i="19"/>
  <c r="KR42" i="19"/>
  <c r="CN42" i="19" s="1"/>
  <c r="S42" i="23" s="1"/>
  <c r="IE41" i="19"/>
  <c r="AN41" i="19" s="1"/>
  <c r="F41" i="23" s="1"/>
  <c r="MA40" i="19"/>
  <c r="JD38" i="19"/>
  <c r="BH38" i="19" s="1"/>
  <c r="K38" i="23" s="1"/>
  <c r="IT38" i="19"/>
  <c r="AZ38" i="19" s="1"/>
  <c r="I38" i="23" s="1"/>
  <c r="IJ38" i="19"/>
  <c r="AR38" i="19" s="1"/>
  <c r="G38" i="23" s="1"/>
  <c r="HZ38" i="19"/>
  <c r="MF37" i="19"/>
  <c r="DT37" i="19" s="1"/>
  <c r="AA37" i="23" s="1"/>
  <c r="LV37" i="19"/>
  <c r="DL37" i="19" s="1"/>
  <c r="Y37" i="23" s="1"/>
  <c r="LL37" i="19"/>
  <c r="DD37" i="19" s="1"/>
  <c r="W37" i="23" s="1"/>
  <c r="LL36" i="19"/>
  <c r="MA34" i="19"/>
  <c r="DP34" i="19" s="1"/>
  <c r="Z34" i="23" s="1"/>
  <c r="IT27" i="19"/>
  <c r="AZ27" i="19" s="1"/>
  <c r="I27" i="23" s="1"/>
  <c r="IJ27" i="19"/>
  <c r="HZ27" i="19"/>
  <c r="MF26" i="19"/>
  <c r="DT26" i="19" s="1"/>
  <c r="AA26" i="23" s="1"/>
  <c r="LV26" i="19"/>
  <c r="DL26" i="19" s="1"/>
  <c r="Y26" i="23" s="1"/>
  <c r="LL26" i="19"/>
  <c r="DD26" i="19" s="1"/>
  <c r="W26" i="23" s="1"/>
  <c r="LB26" i="19"/>
  <c r="KR26" i="19"/>
  <c r="KH26" i="19"/>
  <c r="CF26" i="19" s="1"/>
  <c r="Q26" i="23" s="1"/>
  <c r="LV25" i="19"/>
  <c r="DL25" i="19" s="1"/>
  <c r="Y25" i="23" s="1"/>
  <c r="IO24" i="19"/>
  <c r="JS56" i="19"/>
  <c r="JI56" i="19"/>
  <c r="BL56" i="19" s="1"/>
  <c r="L56" i="23" s="1"/>
  <c r="IT55" i="19"/>
  <c r="IJ55" i="19"/>
  <c r="HZ55" i="19"/>
  <c r="MF54" i="19"/>
  <c r="DT54" i="19" s="1"/>
  <c r="AA54" i="23" s="1"/>
  <c r="LV54" i="19"/>
  <c r="DL54" i="19" s="1"/>
  <c r="Y54" i="23" s="1"/>
  <c r="LL54" i="19"/>
  <c r="LB54" i="19"/>
  <c r="CV54" i="19" s="1"/>
  <c r="U54" i="23" s="1"/>
  <c r="KR54" i="19"/>
  <c r="CN54" i="19" s="1"/>
  <c r="S54" i="23" s="1"/>
  <c r="KH54" i="19"/>
  <c r="CF54" i="19" s="1"/>
  <c r="Q54" i="23" s="1"/>
  <c r="JX54" i="19"/>
  <c r="JN54" i="19"/>
  <c r="LB53" i="19"/>
  <c r="CV53" i="19" s="1"/>
  <c r="U53" i="23" s="1"/>
  <c r="KR53" i="19"/>
  <c r="CN53" i="19" s="1"/>
  <c r="S53" i="23" s="1"/>
  <c r="JX53" i="19"/>
  <c r="JN53" i="19"/>
  <c r="BP53" i="19" s="1"/>
  <c r="M53" i="23" s="1"/>
  <c r="IY52" i="19"/>
  <c r="BD52" i="19" s="1"/>
  <c r="J52" i="23" s="1"/>
  <c r="LL50" i="19"/>
  <c r="JD50" i="19"/>
  <c r="LV49" i="19"/>
  <c r="IY48" i="19"/>
  <c r="BD48" i="19" s="1"/>
  <c r="J48" i="23" s="1"/>
  <c r="LG47" i="19"/>
  <c r="KW47" i="19"/>
  <c r="CR47" i="19" s="1"/>
  <c r="T47" i="23" s="1"/>
  <c r="KM47" i="19"/>
  <c r="JS47" i="19"/>
  <c r="JD46" i="19"/>
  <c r="BH46" i="19" s="1"/>
  <c r="K46" i="23" s="1"/>
  <c r="IT46" i="19"/>
  <c r="IJ46" i="19"/>
  <c r="AR46" i="19" s="1"/>
  <c r="G46" i="23" s="1"/>
  <c r="HZ46" i="19"/>
  <c r="AJ46" i="19" s="1"/>
  <c r="E46" i="23" s="1"/>
  <c r="LV45" i="19"/>
  <c r="DL45" i="19" s="1"/>
  <c r="Y45" i="23" s="1"/>
  <c r="LL45" i="19"/>
  <c r="DD45" i="19" s="1"/>
  <c r="W45" i="23" s="1"/>
  <c r="LV44" i="19"/>
  <c r="IY43" i="19"/>
  <c r="BD43" i="19" s="1"/>
  <c r="J43" i="23" s="1"/>
  <c r="MA42" i="19"/>
  <c r="KM42" i="19"/>
  <c r="IY42" i="19"/>
  <c r="IO42" i="19"/>
  <c r="AV42" i="19" s="1"/>
  <c r="H42" i="23" s="1"/>
  <c r="IE42" i="19"/>
  <c r="HU42" i="19"/>
  <c r="MA41" i="19"/>
  <c r="LQ41" i="19"/>
  <c r="DH41" i="19" s="1"/>
  <c r="X41" i="23" s="1"/>
  <c r="LG41" i="19"/>
  <c r="CZ41" i="19" s="1"/>
  <c r="V41" i="23" s="1"/>
  <c r="KW41" i="19"/>
  <c r="KM41" i="19"/>
  <c r="KC41" i="19"/>
  <c r="CB41" i="19" s="1"/>
  <c r="P41" i="23" s="1"/>
  <c r="JS41" i="19"/>
  <c r="BT41" i="19" s="1"/>
  <c r="N41" i="23" s="1"/>
  <c r="JI41" i="19"/>
  <c r="BL41" i="19" s="1"/>
  <c r="L41" i="23" s="1"/>
  <c r="IT41" i="19"/>
  <c r="AZ41" i="19" s="1"/>
  <c r="I41" i="23" s="1"/>
  <c r="KH40" i="19"/>
  <c r="CF40" i="19" s="1"/>
  <c r="Q40" i="23" s="1"/>
  <c r="IT39" i="19"/>
  <c r="HZ39" i="19"/>
  <c r="AJ39" i="19" s="1"/>
  <c r="E39" i="23" s="1"/>
  <c r="LB38" i="19"/>
  <c r="KH38" i="19"/>
  <c r="CF38" i="19" s="1"/>
  <c r="Q38" i="23" s="1"/>
  <c r="LV34" i="19"/>
  <c r="KR34" i="19"/>
  <c r="JD34" i="19"/>
  <c r="JX33" i="19"/>
  <c r="BX33" i="19" s="1"/>
  <c r="O33" i="23" s="1"/>
  <c r="HU33" i="19"/>
  <c r="AF33" i="19" s="1"/>
  <c r="D33" i="23" s="1"/>
  <c r="LL32" i="19"/>
  <c r="DD32" i="19" s="1"/>
  <c r="W32" i="23" s="1"/>
  <c r="KH32" i="19"/>
  <c r="JX32" i="19"/>
  <c r="BX32" i="19" s="1"/>
  <c r="O32" i="23" s="1"/>
  <c r="JN32" i="19"/>
  <c r="IY32" i="19"/>
  <c r="IE32" i="19"/>
  <c r="MF31" i="19"/>
  <c r="DT31" i="19" s="1"/>
  <c r="AA31" i="23" s="1"/>
  <c r="LB31" i="19"/>
  <c r="JN31" i="19"/>
  <c r="KW29" i="19"/>
  <c r="CR29" i="19" s="1"/>
  <c r="T29" i="23" s="1"/>
  <c r="KM29" i="19"/>
  <c r="CJ29" i="19" s="1"/>
  <c r="R29" i="23" s="1"/>
  <c r="JI29" i="19"/>
  <c r="BL29" i="19" s="1"/>
  <c r="L29" i="23" s="1"/>
  <c r="IT28" i="19"/>
  <c r="HZ24" i="19"/>
  <c r="AJ24" i="19" s="1"/>
  <c r="E24" i="23" s="1"/>
  <c r="KC23" i="19"/>
  <c r="CB23" i="19" s="1"/>
  <c r="P23" i="23" s="1"/>
  <c r="JD22" i="19"/>
  <c r="BH22" i="19" s="1"/>
  <c r="K22" i="23" s="1"/>
  <c r="LL21" i="19"/>
  <c r="LQ19" i="19"/>
  <c r="KW19" i="19"/>
  <c r="CR19" i="19" s="1"/>
  <c r="T19" i="23" s="1"/>
  <c r="IJ18" i="19"/>
  <c r="MF17" i="19"/>
  <c r="KM17" i="19"/>
  <c r="CJ17" i="19" s="1"/>
  <c r="R17" i="23" s="1"/>
  <c r="HZ16" i="19"/>
  <c r="LV13" i="19"/>
  <c r="DL13" i="19" s="1"/>
  <c r="Y13" i="23" s="1"/>
  <c r="IY11" i="19"/>
  <c r="BD11" i="19" s="1"/>
  <c r="J11" i="23" s="1"/>
  <c r="HZ56" i="19"/>
  <c r="LB55" i="19"/>
  <c r="CV55" i="19" s="1"/>
  <c r="U55" i="23" s="1"/>
  <c r="KH51" i="19"/>
  <c r="JS49" i="19"/>
  <c r="IO49" i="19"/>
  <c r="LQ38" i="19"/>
  <c r="DH38" i="19" s="1"/>
  <c r="X38" i="23" s="1"/>
  <c r="IT30" i="19"/>
  <c r="HZ30" i="19"/>
  <c r="LV29" i="19"/>
  <c r="LB29" i="19"/>
  <c r="CV29" i="19" s="1"/>
  <c r="U29" i="23" s="1"/>
  <c r="KW27" i="19"/>
  <c r="JI27" i="19"/>
  <c r="IJ26" i="19"/>
  <c r="MF25" i="19"/>
  <c r="DT25" i="19" s="1"/>
  <c r="AA25" i="23" s="1"/>
  <c r="KW21" i="19"/>
  <c r="CR21" i="19" s="1"/>
  <c r="T21" i="23" s="1"/>
  <c r="JD18" i="19"/>
  <c r="JX17" i="19"/>
  <c r="IY16" i="19"/>
  <c r="LG15" i="19"/>
  <c r="CZ15" i="19" s="1"/>
  <c r="V15" i="23" s="1"/>
  <c r="KM15" i="19"/>
  <c r="IY14" i="19"/>
  <c r="LG13" i="19"/>
  <c r="CZ13" i="19" s="1"/>
  <c r="V13" i="23" s="1"/>
  <c r="KM13" i="19"/>
  <c r="CJ13" i="19" s="1"/>
  <c r="R13" i="23" s="1"/>
  <c r="JS13" i="19"/>
  <c r="BT13" i="19" s="1"/>
  <c r="N13" i="23" s="1"/>
  <c r="HZ11" i="19"/>
  <c r="K3" i="23"/>
  <c r="IO98" i="19"/>
  <c r="AV98" i="19" s="1"/>
  <c r="HU98" i="19"/>
  <c r="AF98" i="19" s="1"/>
  <c r="KW97" i="19"/>
  <c r="KH97" i="19"/>
  <c r="JX97" i="19"/>
  <c r="IY96" i="19"/>
  <c r="BD96" i="19" s="1"/>
  <c r="J96" i="23" s="1"/>
  <c r="IO96" i="19"/>
  <c r="IE96" i="19"/>
  <c r="HU96" i="19"/>
  <c r="AF96" i="19" s="1"/>
  <c r="D96" i="23" s="1"/>
  <c r="KW95" i="19"/>
  <c r="CR95" i="19" s="1"/>
  <c r="T95" i="23" s="1"/>
  <c r="IO94" i="19"/>
  <c r="HU94" i="19"/>
  <c r="LQ93" i="19"/>
  <c r="DH93" i="19" s="1"/>
  <c r="X93" i="23" s="1"/>
  <c r="KW93" i="19"/>
  <c r="CR93" i="19" s="1"/>
  <c r="T93" i="23" s="1"/>
  <c r="IT92" i="19"/>
  <c r="LV91" i="19"/>
  <c r="LG91" i="19"/>
  <c r="CZ91" i="19" s="1"/>
  <c r="V91" i="23" s="1"/>
  <c r="KW91" i="19"/>
  <c r="CR91" i="19" s="1"/>
  <c r="T91" i="23" s="1"/>
  <c r="KM91" i="19"/>
  <c r="KC91" i="19"/>
  <c r="JS91" i="19"/>
  <c r="BT91" i="19" s="1"/>
  <c r="N91" i="23" s="1"/>
  <c r="JI91" i="19"/>
  <c r="KH89" i="19"/>
  <c r="JS89" i="19"/>
  <c r="BT89" i="19" s="1"/>
  <c r="N89" i="23" s="1"/>
  <c r="IT88" i="19"/>
  <c r="HZ88" i="19"/>
  <c r="AJ88" i="19" s="1"/>
  <c r="E88" i="23" s="1"/>
  <c r="LV87" i="19"/>
  <c r="JX87" i="19"/>
  <c r="IE86" i="19"/>
  <c r="AN86" i="19" s="1"/>
  <c r="F86" i="23" s="1"/>
  <c r="MF85" i="19"/>
  <c r="DT85" i="19" s="1"/>
  <c r="AA85" i="23" s="1"/>
  <c r="LV85" i="19"/>
  <c r="LL85" i="19"/>
  <c r="DD85" i="19" s="1"/>
  <c r="W85" i="23" s="1"/>
  <c r="LB85" i="19"/>
  <c r="CV85" i="19" s="1"/>
  <c r="U85" i="23" s="1"/>
  <c r="KR85" i="19"/>
  <c r="CN85" i="19" s="1"/>
  <c r="S85" i="23" s="1"/>
  <c r="KH85" i="19"/>
  <c r="MF83" i="19"/>
  <c r="KR83" i="19"/>
  <c r="CN83" i="19" s="1"/>
  <c r="S83" i="23" s="1"/>
  <c r="IY82" i="19"/>
  <c r="KW81" i="19"/>
  <c r="CR81" i="19" s="1"/>
  <c r="T81" i="23" s="1"/>
  <c r="KH81" i="19"/>
  <c r="CF81" i="19" s="1"/>
  <c r="Q81" i="23" s="1"/>
  <c r="IY80" i="19"/>
  <c r="IO80" i="19"/>
  <c r="AV80" i="19" s="1"/>
  <c r="H80" i="23" s="1"/>
  <c r="IE80" i="19"/>
  <c r="AN80" i="19" s="1"/>
  <c r="F80" i="23" s="1"/>
  <c r="MA79" i="19"/>
  <c r="DP79" i="19" s="1"/>
  <c r="Z79" i="23" s="1"/>
  <c r="LQ79" i="19"/>
  <c r="IO78" i="19"/>
  <c r="AV78" i="19" s="1"/>
  <c r="H78" i="23" s="1"/>
  <c r="LQ77" i="19"/>
  <c r="KC77" i="19"/>
  <c r="LV75" i="19"/>
  <c r="HZ74" i="19"/>
  <c r="LL73" i="19"/>
  <c r="LB73" i="19"/>
  <c r="CV73" i="19" s="1"/>
  <c r="U73" i="23" s="1"/>
  <c r="KM69" i="19"/>
  <c r="CJ69" i="19" s="1"/>
  <c r="R69" i="23" s="1"/>
  <c r="IT98" i="19"/>
  <c r="AZ98" i="19" s="1"/>
  <c r="KM97" i="19"/>
  <c r="CJ97" i="19" s="1"/>
  <c r="JS97" i="19"/>
  <c r="BT97" i="19" s="1"/>
  <c r="IT96" i="19"/>
  <c r="HZ96" i="19"/>
  <c r="KR95" i="19"/>
  <c r="IY94" i="19"/>
  <c r="BD94" i="19" s="1"/>
  <c r="J94" i="23" s="1"/>
  <c r="IJ94" i="19"/>
  <c r="HZ94" i="19"/>
  <c r="AJ94" i="19" s="1"/>
  <c r="E94" i="23" s="1"/>
  <c r="LV93" i="19"/>
  <c r="LL93" i="19"/>
  <c r="DD93" i="19" s="1"/>
  <c r="W93" i="23" s="1"/>
  <c r="LB93" i="19"/>
  <c r="CV93" i="19" s="1"/>
  <c r="U93" i="23" s="1"/>
  <c r="KR93" i="19"/>
  <c r="IY92" i="19"/>
  <c r="BD92" i="19" s="1"/>
  <c r="J92" i="23" s="1"/>
  <c r="MA91" i="19"/>
  <c r="DP91" i="19" s="1"/>
  <c r="Z91" i="23" s="1"/>
  <c r="LL91" i="19"/>
  <c r="KR91" i="19"/>
  <c r="JX91" i="19"/>
  <c r="IY90" i="19"/>
  <c r="BD90" i="19" s="1"/>
  <c r="J90" i="23" s="1"/>
  <c r="LQ89" i="19"/>
  <c r="DH89" i="19" s="1"/>
  <c r="X89" i="23" s="1"/>
  <c r="KC89" i="19"/>
  <c r="JN89" i="19"/>
  <c r="IY88" i="19"/>
  <c r="BD88" i="19" s="1"/>
  <c r="J88" i="23" s="1"/>
  <c r="IO88" i="19"/>
  <c r="IE88" i="19"/>
  <c r="HU88" i="19"/>
  <c r="MA87" i="19"/>
  <c r="DP87" i="19" s="1"/>
  <c r="Z87" i="23" s="1"/>
  <c r="IJ86" i="19"/>
  <c r="HU86" i="19"/>
  <c r="LQ85" i="19"/>
  <c r="KW85" i="19"/>
  <c r="CR85" i="19" s="1"/>
  <c r="T85" i="23" s="1"/>
  <c r="KC85" i="19"/>
  <c r="HZ84" i="19"/>
  <c r="MA83" i="19"/>
  <c r="KW83" i="19"/>
  <c r="CR83" i="19" s="1"/>
  <c r="T83" i="23" s="1"/>
  <c r="KM83" i="19"/>
  <c r="KC83" i="19"/>
  <c r="JI83" i="19"/>
  <c r="IT82" i="19"/>
  <c r="AZ82" i="19" s="1"/>
  <c r="I82" i="23" s="1"/>
  <c r="KM81" i="19"/>
  <c r="CJ81" i="19" s="1"/>
  <c r="R81" i="23" s="1"/>
  <c r="IT80" i="19"/>
  <c r="LV79" i="19"/>
  <c r="IY78" i="19"/>
  <c r="BD78" i="19" s="1"/>
  <c r="J78" i="23" s="1"/>
  <c r="KW75" i="19"/>
  <c r="HZ66" i="19"/>
  <c r="AJ66" i="19" s="1"/>
  <c r="E66" i="23" s="1"/>
  <c r="IJ78" i="19"/>
  <c r="LV77" i="19"/>
  <c r="DL77" i="19" s="1"/>
  <c r="Y77" i="23" s="1"/>
  <c r="LL77" i="19"/>
  <c r="DD77" i="19" s="1"/>
  <c r="W77" i="23" s="1"/>
  <c r="LB77" i="19"/>
  <c r="KH77" i="19"/>
  <c r="CF77" i="19" s="1"/>
  <c r="Q77" i="23" s="1"/>
  <c r="JX77" i="19"/>
  <c r="BX77" i="19" s="1"/>
  <c r="O77" i="23" s="1"/>
  <c r="LL75" i="19"/>
  <c r="JX75" i="19"/>
  <c r="LQ73" i="19"/>
  <c r="DH73" i="19" s="1"/>
  <c r="X73" i="23" s="1"/>
  <c r="KC73" i="19"/>
  <c r="CB73" i="19" s="1"/>
  <c r="P73" i="23" s="1"/>
  <c r="JN73" i="19"/>
  <c r="IY72" i="19"/>
  <c r="IE72" i="19"/>
  <c r="LG71" i="19"/>
  <c r="CZ71" i="19" s="1"/>
  <c r="V71" i="23" s="1"/>
  <c r="KW71" i="19"/>
  <c r="CR71" i="19" s="1"/>
  <c r="T71" i="23" s="1"/>
  <c r="KC71" i="19"/>
  <c r="CB71" i="19" s="1"/>
  <c r="P71" i="23" s="1"/>
  <c r="IO70" i="19"/>
  <c r="AV70" i="19" s="1"/>
  <c r="H70" i="23" s="1"/>
  <c r="IE70" i="19"/>
  <c r="AN70" i="19" s="1"/>
  <c r="F70" i="23" s="1"/>
  <c r="HU70" i="19"/>
  <c r="JN69" i="19"/>
  <c r="IY68" i="19"/>
  <c r="IE68" i="19"/>
  <c r="AN68" i="19" s="1"/>
  <c r="F68" i="23" s="1"/>
  <c r="HU68" i="19"/>
  <c r="IT66" i="19"/>
  <c r="MA65" i="19"/>
  <c r="DP65" i="19" s="1"/>
  <c r="Z65" i="23" s="1"/>
  <c r="KM65" i="19"/>
  <c r="CJ65" i="19" s="1"/>
  <c r="R65" i="23" s="1"/>
  <c r="IJ64" i="19"/>
  <c r="LL63" i="19"/>
  <c r="KM63" i="19"/>
  <c r="KC63" i="19"/>
  <c r="CB63" i="19" s="1"/>
  <c r="P63" i="23" s="1"/>
  <c r="JI63" i="19"/>
  <c r="BL63" i="19" s="1"/>
  <c r="L63" i="23" s="1"/>
  <c r="IT62" i="19"/>
  <c r="AZ62" i="19" s="1"/>
  <c r="I62" i="23" s="1"/>
  <c r="JX61" i="19"/>
  <c r="IT61" i="19"/>
  <c r="AZ61" i="19" s="1"/>
  <c r="I61" i="23" s="1"/>
  <c r="IJ61" i="19"/>
  <c r="AR61" i="19" s="1"/>
  <c r="G61" i="23" s="1"/>
  <c r="HZ61" i="19"/>
  <c r="MF60" i="19"/>
  <c r="LV60" i="19"/>
  <c r="DL60" i="19" s="1"/>
  <c r="Y60" i="23" s="1"/>
  <c r="LL60" i="19"/>
  <c r="LB60" i="19"/>
  <c r="KR60" i="19"/>
  <c r="KH60" i="19"/>
  <c r="CF60" i="19" s="1"/>
  <c r="Q60" i="23" s="1"/>
  <c r="JX60" i="19"/>
  <c r="JN60" i="19"/>
  <c r="IJ60" i="19"/>
  <c r="LL59" i="19"/>
  <c r="DD59" i="19" s="1"/>
  <c r="W59" i="23" s="1"/>
  <c r="JN59" i="19"/>
  <c r="HU58" i="19"/>
  <c r="LL57" i="19"/>
  <c r="LB57" i="19"/>
  <c r="CV57" i="19" s="1"/>
  <c r="U57" i="23" s="1"/>
  <c r="KH57" i="19"/>
  <c r="CF57" i="19" s="1"/>
  <c r="Q57" i="23" s="1"/>
  <c r="JX57" i="19"/>
  <c r="BX57" i="19" s="1"/>
  <c r="O57" i="23" s="1"/>
  <c r="KW55" i="19"/>
  <c r="JN55" i="19"/>
  <c r="BP55" i="19" s="1"/>
  <c r="M55" i="23" s="1"/>
  <c r="HU54" i="19"/>
  <c r="KM53" i="19"/>
  <c r="CJ53" i="19" s="1"/>
  <c r="R53" i="23" s="1"/>
  <c r="IT52" i="19"/>
  <c r="AZ52" i="19" s="1"/>
  <c r="I52" i="23" s="1"/>
  <c r="LQ51" i="19"/>
  <c r="DH51" i="19" s="1"/>
  <c r="X51" i="23" s="1"/>
  <c r="LG51" i="19"/>
  <c r="CZ51" i="19" s="1"/>
  <c r="V51" i="23" s="1"/>
  <c r="LQ50" i="19"/>
  <c r="KC50" i="19"/>
  <c r="IT50" i="19"/>
  <c r="AZ50" i="19" s="1"/>
  <c r="I50" i="23" s="1"/>
  <c r="LQ49" i="19"/>
  <c r="DH49" i="19" s="1"/>
  <c r="X49" i="23" s="1"/>
  <c r="KM49" i="19"/>
  <c r="IJ49" i="19"/>
  <c r="LG48" i="19"/>
  <c r="CZ48" i="19" s="1"/>
  <c r="V48" i="23" s="1"/>
  <c r="KW48" i="19"/>
  <c r="CR48" i="19" s="1"/>
  <c r="T48" i="23" s="1"/>
  <c r="KC48" i="19"/>
  <c r="HZ48" i="19"/>
  <c r="AJ48" i="19" s="1"/>
  <c r="E48" i="23" s="1"/>
  <c r="JN47" i="19"/>
  <c r="BP47" i="19" s="1"/>
  <c r="M47" i="23" s="1"/>
  <c r="IT47" i="19"/>
  <c r="LL46" i="19"/>
  <c r="KR46" i="19"/>
  <c r="KH46" i="19"/>
  <c r="CF46" i="19" s="1"/>
  <c r="Q46" i="23" s="1"/>
  <c r="JS73" i="19"/>
  <c r="BT73" i="19" s="1"/>
  <c r="N73" i="23" s="1"/>
  <c r="HZ72" i="19"/>
  <c r="LL71" i="19"/>
  <c r="LB71" i="19"/>
  <c r="CV71" i="19" s="1"/>
  <c r="U71" i="23" s="1"/>
  <c r="IT71" i="19"/>
  <c r="IJ71" i="19"/>
  <c r="HZ71" i="19"/>
  <c r="MF70" i="19"/>
  <c r="DT70" i="19" s="1"/>
  <c r="AA70" i="23" s="1"/>
  <c r="LV70" i="19"/>
  <c r="LL70" i="19"/>
  <c r="LB70" i="19"/>
  <c r="KR70" i="19"/>
  <c r="CN70" i="19" s="1"/>
  <c r="S70" i="23" s="1"/>
  <c r="KH70" i="19"/>
  <c r="CF70" i="19" s="1"/>
  <c r="Q70" i="23" s="1"/>
  <c r="JX70" i="19"/>
  <c r="JN70" i="19"/>
  <c r="HZ70" i="19"/>
  <c r="AJ70" i="19" s="1"/>
  <c r="E70" i="23" s="1"/>
  <c r="MF69" i="19"/>
  <c r="DT69" i="19" s="1"/>
  <c r="AA69" i="23" s="1"/>
  <c r="LL69" i="19"/>
  <c r="KC69" i="19"/>
  <c r="CB69" i="19" s="1"/>
  <c r="P69" i="23" s="1"/>
  <c r="JS69" i="19"/>
  <c r="BT69" i="19" s="1"/>
  <c r="N69" i="23" s="1"/>
  <c r="JI69" i="19"/>
  <c r="MF67" i="19"/>
  <c r="KH67" i="19"/>
  <c r="IO66" i="19"/>
  <c r="AV66" i="19" s="1"/>
  <c r="H66" i="23" s="1"/>
  <c r="MF65" i="19"/>
  <c r="LV65" i="19"/>
  <c r="LB65" i="19"/>
  <c r="CV65" i="19" s="1"/>
  <c r="U65" i="23" s="1"/>
  <c r="KR65" i="19"/>
  <c r="CN65" i="19" s="1"/>
  <c r="S65" i="23" s="1"/>
  <c r="LQ63" i="19"/>
  <c r="KH63" i="19"/>
  <c r="IO62" i="19"/>
  <c r="LG61" i="19"/>
  <c r="CZ61" i="19" s="1"/>
  <c r="V61" i="23" s="1"/>
  <c r="JS61" i="19"/>
  <c r="IO60" i="19"/>
  <c r="IE60" i="19"/>
  <c r="MA59" i="19"/>
  <c r="DP59" i="19" s="1"/>
  <c r="Z59" i="23" s="1"/>
  <c r="LQ59" i="19"/>
  <c r="IY59" i="19"/>
  <c r="IO59" i="19"/>
  <c r="IE59" i="19"/>
  <c r="AN59" i="19" s="1"/>
  <c r="F59" i="23" s="1"/>
  <c r="HU59" i="19"/>
  <c r="MA58" i="19"/>
  <c r="LQ58" i="19"/>
  <c r="LG58" i="19"/>
  <c r="CZ58" i="19" s="1"/>
  <c r="V58" i="23" s="1"/>
  <c r="KW58" i="19"/>
  <c r="KM58" i="19"/>
  <c r="CJ58" i="19" s="1"/>
  <c r="R58" i="23" s="1"/>
  <c r="KC58" i="19"/>
  <c r="JS58" i="19"/>
  <c r="BT58" i="19" s="1"/>
  <c r="N58" i="23" s="1"/>
  <c r="JI58" i="19"/>
  <c r="HZ58" i="19"/>
  <c r="LG57" i="19"/>
  <c r="CZ57" i="19" s="1"/>
  <c r="V57" i="23" s="1"/>
  <c r="JS57" i="19"/>
  <c r="BT57" i="19" s="1"/>
  <c r="N57" i="23" s="1"/>
  <c r="MF55" i="19"/>
  <c r="KR55" i="19"/>
  <c r="JS55" i="19"/>
  <c r="JI55" i="19"/>
  <c r="BL55" i="19" s="1"/>
  <c r="L55" i="23" s="1"/>
  <c r="IJ54" i="19"/>
  <c r="HZ54" i="19"/>
  <c r="LB51" i="19"/>
  <c r="KR51" i="19"/>
  <c r="CN51" i="19" s="1"/>
  <c r="S51" i="23" s="1"/>
  <c r="IE51" i="19"/>
  <c r="LV50" i="19"/>
  <c r="KR50" i="19"/>
  <c r="KH50" i="19"/>
  <c r="CF50" i="19" s="1"/>
  <c r="Q50" i="23" s="1"/>
  <c r="JX50" i="19"/>
  <c r="BX50" i="19" s="1"/>
  <c r="O50" i="23" s="1"/>
  <c r="IE50" i="19"/>
  <c r="LB49" i="19"/>
  <c r="CV49" i="19" s="1"/>
  <c r="U49" i="23" s="1"/>
  <c r="KR49" i="19"/>
  <c r="CN49" i="19" s="1"/>
  <c r="S49" i="23" s="1"/>
  <c r="KR48" i="19"/>
  <c r="CN48" i="19" s="1"/>
  <c r="S48" i="23" s="1"/>
  <c r="KH48" i="19"/>
  <c r="IE48" i="19"/>
  <c r="IO47" i="19"/>
  <c r="AV47" i="19" s="1"/>
  <c r="H47" i="23" s="1"/>
  <c r="LG46" i="19"/>
  <c r="KC46" i="19"/>
  <c r="KH45" i="19"/>
  <c r="CF45" i="19" s="1"/>
  <c r="Q45" i="23" s="1"/>
  <c r="IT45" i="19"/>
  <c r="AZ45" i="19" s="1"/>
  <c r="I45" i="23" s="1"/>
  <c r="KW44" i="19"/>
  <c r="JX46" i="19"/>
  <c r="MA45" i="19"/>
  <c r="IO45" i="19"/>
  <c r="AV45" i="19" s="1"/>
  <c r="H45" i="23" s="1"/>
  <c r="LQ44" i="19"/>
  <c r="LB44" i="19"/>
  <c r="IJ43" i="19"/>
  <c r="MF42" i="19"/>
  <c r="DT42" i="19" s="1"/>
  <c r="AA42" i="23" s="1"/>
  <c r="LV40" i="19"/>
  <c r="KM40" i="19"/>
  <c r="IY40" i="19"/>
  <c r="IO40" i="19"/>
  <c r="AV40" i="19" s="1"/>
  <c r="H40" i="23" s="1"/>
  <c r="IE40" i="19"/>
  <c r="HU40" i="19"/>
  <c r="MA39" i="19"/>
  <c r="LQ39" i="19"/>
  <c r="DH39" i="19" s="1"/>
  <c r="X39" i="23" s="1"/>
  <c r="LG39" i="19"/>
  <c r="KW39" i="19"/>
  <c r="KM39" i="19"/>
  <c r="CJ39" i="19" s="1"/>
  <c r="R39" i="23" s="1"/>
  <c r="KC39" i="19"/>
  <c r="CB39" i="19" s="1"/>
  <c r="P39" i="23" s="1"/>
  <c r="JS39" i="19"/>
  <c r="BT39" i="19" s="1"/>
  <c r="N39" i="23" s="1"/>
  <c r="JI39" i="19"/>
  <c r="HU39" i="19"/>
  <c r="KC38" i="19"/>
  <c r="CB38" i="19" s="1"/>
  <c r="P38" i="23" s="1"/>
  <c r="IO37" i="19"/>
  <c r="AV37" i="19" s="1"/>
  <c r="H37" i="23" s="1"/>
  <c r="JX36" i="19"/>
  <c r="JD36" i="19"/>
  <c r="IY35" i="19"/>
  <c r="BD35" i="19" s="1"/>
  <c r="J35" i="23" s="1"/>
  <c r="LL34" i="19"/>
  <c r="DD34" i="19" s="1"/>
  <c r="W34" i="23" s="1"/>
  <c r="LB34" i="19"/>
  <c r="KH34" i="19"/>
  <c r="CF34" i="19" s="1"/>
  <c r="Q34" i="23" s="1"/>
  <c r="JX34" i="19"/>
  <c r="BX34" i="19" s="1"/>
  <c r="O34" i="23" s="1"/>
  <c r="JN34" i="19"/>
  <c r="IJ34" i="19"/>
  <c r="AR34" i="19" s="1"/>
  <c r="G34" i="23" s="1"/>
  <c r="LL33" i="19"/>
  <c r="DD33" i="19" s="1"/>
  <c r="W33" i="23" s="1"/>
  <c r="JN33" i="19"/>
  <c r="BP33" i="19" s="1"/>
  <c r="M33" i="23" s="1"/>
  <c r="JD32" i="19"/>
  <c r="BH32" i="19" s="1"/>
  <c r="K32" i="23" s="1"/>
  <c r="KR31" i="19"/>
  <c r="JI31" i="19"/>
  <c r="MF29" i="19"/>
  <c r="DT29" i="19" s="1"/>
  <c r="AA29" i="23" s="1"/>
  <c r="KH29" i="19"/>
  <c r="JN29" i="19"/>
  <c r="BP29" i="19" s="1"/>
  <c r="M29" i="23" s="1"/>
  <c r="HU28" i="19"/>
  <c r="LV27" i="19"/>
  <c r="DL27" i="19" s="1"/>
  <c r="Y27" i="23" s="1"/>
  <c r="LL27" i="19"/>
  <c r="KR27" i="19"/>
  <c r="KH27" i="19"/>
  <c r="IY26" i="19"/>
  <c r="BD26" i="19" s="1"/>
  <c r="J26" i="23" s="1"/>
  <c r="IO26" i="19"/>
  <c r="LV23" i="19"/>
  <c r="LL23" i="19"/>
  <c r="KC21" i="19"/>
  <c r="CB21" i="19" s="1"/>
  <c r="P21" i="23" s="1"/>
  <c r="JS21" i="19"/>
  <c r="JI21" i="19"/>
  <c r="JD20" i="19"/>
  <c r="BH20" i="19" s="1"/>
  <c r="K20" i="23" s="1"/>
  <c r="IY19" i="19"/>
  <c r="BD19" i="19" s="1"/>
  <c r="J19" i="23" s="1"/>
  <c r="IE18" i="19"/>
  <c r="AN18" i="19" s="1"/>
  <c r="F18" i="23" s="1"/>
  <c r="HU18" i="19"/>
  <c r="MA17" i="19"/>
  <c r="LL15" i="19"/>
  <c r="DD15" i="19" s="1"/>
  <c r="W15" i="23" s="1"/>
  <c r="LB15" i="19"/>
  <c r="KR15" i="19"/>
  <c r="KH15" i="19"/>
  <c r="JD12" i="19"/>
  <c r="BH12" i="19" s="1"/>
  <c r="K12" i="23" s="1"/>
  <c r="IY9" i="19"/>
  <c r="BD9" i="19" s="1"/>
  <c r="J9" i="23" s="1"/>
  <c r="JD8" i="19"/>
  <c r="MF6" i="19"/>
  <c r="LV6" i="19"/>
  <c r="DL6" i="19" s="1"/>
  <c r="Y6" i="23" s="1"/>
  <c r="LL6" i="19"/>
  <c r="DD6" i="19" s="1"/>
  <c r="W6" i="23" s="1"/>
  <c r="LB6" i="19"/>
  <c r="IT5" i="19"/>
  <c r="JD4" i="19"/>
  <c r="BH4" i="19" s="1"/>
  <c r="K4" i="23" s="1"/>
  <c r="IT4" i="19"/>
  <c r="AZ4" i="19" s="1"/>
  <c r="I4" i="23" s="1"/>
  <c r="IJ9" i="19"/>
  <c r="MA9" i="19"/>
  <c r="DP9" i="19" s="1"/>
  <c r="Z9" i="23" s="1"/>
  <c r="LG9" i="19"/>
  <c r="CZ9" i="19" s="1"/>
  <c r="V9" i="23" s="1"/>
  <c r="KW9" i="19"/>
  <c r="CR9" i="19" s="1"/>
  <c r="T9" i="23" s="1"/>
  <c r="JS9" i="19"/>
  <c r="BT9" i="19" s="1"/>
  <c r="N9" i="23" s="1"/>
  <c r="IO7" i="19"/>
  <c r="MF5" i="19"/>
  <c r="DT5" i="19" s="1"/>
  <c r="AA5" i="23" s="1"/>
  <c r="LV5" i="19"/>
  <c r="DL5" i="19" s="1"/>
  <c r="Y5" i="23" s="1"/>
  <c r="LL5" i="19"/>
  <c r="DD5" i="19" s="1"/>
  <c r="W5" i="23" s="1"/>
  <c r="KR5" i="19"/>
  <c r="CN5" i="19" s="1"/>
  <c r="S5" i="23" s="1"/>
  <c r="JX5" i="19"/>
  <c r="BX5" i="19" s="1"/>
  <c r="O5" i="23" s="1"/>
  <c r="JX42" i="19"/>
  <c r="IY41" i="19"/>
  <c r="LB40" i="19"/>
  <c r="IO39" i="19"/>
  <c r="AV39" i="19" s="1"/>
  <c r="H39" i="23" s="1"/>
  <c r="LV38" i="19"/>
  <c r="JI38" i="19"/>
  <c r="IJ37" i="19"/>
  <c r="MF36" i="19"/>
  <c r="DT36" i="19" s="1"/>
  <c r="AA36" i="23" s="1"/>
  <c r="KC36" i="19"/>
  <c r="KW34" i="19"/>
  <c r="KM34" i="19"/>
  <c r="IT34" i="19"/>
  <c r="AZ34" i="19" s="1"/>
  <c r="I34" i="23" s="1"/>
  <c r="IE34" i="19"/>
  <c r="AN34" i="19" s="1"/>
  <c r="F34" i="23" s="1"/>
  <c r="LQ33" i="19"/>
  <c r="LG33" i="19"/>
  <c r="CZ33" i="19" s="1"/>
  <c r="V33" i="23" s="1"/>
  <c r="MA31" i="19"/>
  <c r="DP31" i="19" s="1"/>
  <c r="Z31" i="23" s="1"/>
  <c r="LG31" i="19"/>
  <c r="KM31" i="19"/>
  <c r="JS31" i="19"/>
  <c r="IY30" i="19"/>
  <c r="BD30" i="19" s="1"/>
  <c r="J30" i="23" s="1"/>
  <c r="HU30" i="19"/>
  <c r="IJ28" i="19"/>
  <c r="KM27" i="19"/>
  <c r="KM25" i="19"/>
  <c r="CJ25" i="19" s="1"/>
  <c r="R25" i="23" s="1"/>
  <c r="KC25" i="19"/>
  <c r="CB25" i="19" s="1"/>
  <c r="P25" i="23" s="1"/>
  <c r="JD24" i="19"/>
  <c r="IO22" i="19"/>
  <c r="IE22" i="19"/>
  <c r="AN22" i="19" s="1"/>
  <c r="F22" i="23" s="1"/>
  <c r="LV19" i="19"/>
  <c r="LL19" i="19"/>
  <c r="LB19" i="19"/>
  <c r="KR19" i="19"/>
  <c r="CN19" i="19" s="1"/>
  <c r="S19" i="23" s="1"/>
  <c r="KC17" i="19"/>
  <c r="CB17" i="19" s="1"/>
  <c r="P17" i="23" s="1"/>
  <c r="JS17" i="19"/>
  <c r="JI17" i="19"/>
  <c r="BL17" i="19" s="1"/>
  <c r="L17" i="23" s="1"/>
  <c r="JD16" i="19"/>
  <c r="BH16" i="19" s="1"/>
  <c r="K16" i="23" s="1"/>
  <c r="IT16" i="19"/>
  <c r="IY15" i="19"/>
  <c r="IO15" i="19"/>
  <c r="IE15" i="19"/>
  <c r="AN15" i="19" s="1"/>
  <c r="F15" i="23" s="1"/>
  <c r="KR13" i="19"/>
  <c r="CN13" i="19" s="1"/>
  <c r="S13" i="23" s="1"/>
  <c r="KH13" i="19"/>
  <c r="LV10" i="19"/>
  <c r="DL10" i="19" s="1"/>
  <c r="Y10" i="23" s="1"/>
  <c r="LL10" i="19"/>
  <c r="DD10" i="19" s="1"/>
  <c r="W10" i="23" s="1"/>
  <c r="KH10" i="19"/>
  <c r="JX10" i="19"/>
  <c r="LL9" i="19"/>
  <c r="JX9" i="19"/>
  <c r="BX9" i="19" s="1"/>
  <c r="O9" i="23" s="1"/>
  <c r="IT7" i="19"/>
  <c r="AZ7" i="19" s="1"/>
  <c r="I7" i="23" s="1"/>
  <c r="IO6" i="19"/>
  <c r="LQ5" i="19"/>
  <c r="KC5" i="19"/>
  <c r="CB5" i="19" s="1"/>
  <c r="P5" i="23" s="1"/>
  <c r="IE7" i="19"/>
  <c r="AN7" i="19" s="1"/>
  <c r="F7" i="23" s="1"/>
  <c r="HU10" i="19"/>
  <c r="AF10" i="19" s="1"/>
  <c r="D10" i="23" s="1"/>
  <c r="HU4" i="19"/>
  <c r="AF4" i="19" s="1"/>
  <c r="D4" i="23" s="1"/>
  <c r="HU7" i="19"/>
  <c r="AF7" i="19" s="1"/>
  <c r="D7" i="23" s="1"/>
  <c r="HP4" i="19"/>
  <c r="HP7" i="19"/>
  <c r="HP97" i="19"/>
  <c r="HQ97" i="19" s="1"/>
  <c r="HP93" i="19"/>
  <c r="HP89" i="19"/>
  <c r="HP87" i="19"/>
  <c r="HP85" i="19"/>
  <c r="HP79" i="19"/>
  <c r="HP75" i="19"/>
  <c r="HP67" i="19"/>
  <c r="HP65" i="19"/>
  <c r="Y65" i="19" s="1"/>
  <c r="HP61" i="19"/>
  <c r="HQ61" i="19" s="1"/>
  <c r="HP57" i="19"/>
  <c r="JI95" i="19"/>
  <c r="LB97" i="19"/>
  <c r="CV97" i="19" s="1"/>
  <c r="HP99" i="19"/>
  <c r="MA101" i="19"/>
  <c r="MB101" i="19" s="1"/>
  <c r="LQ101" i="19"/>
  <c r="LR101" i="19" s="1"/>
  <c r="LG101" i="19"/>
  <c r="LH101" i="19" s="1"/>
  <c r="KW101" i="19"/>
  <c r="KX101" i="19" s="1"/>
  <c r="KM101" i="19"/>
  <c r="KN101" i="19" s="1"/>
  <c r="KC101" i="19"/>
  <c r="KD101" i="19" s="1"/>
  <c r="JI101" i="19"/>
  <c r="JJ101" i="19" s="1"/>
  <c r="LV100" i="19"/>
  <c r="DL100" i="19" s="1"/>
  <c r="LB100" i="19"/>
  <c r="CV100" i="19" s="1"/>
  <c r="KH100" i="19"/>
  <c r="JN100" i="19"/>
  <c r="BP100" i="19" s="1"/>
  <c r="HU100" i="19"/>
  <c r="MA99" i="19"/>
  <c r="LQ99" i="19"/>
  <c r="LG99" i="19"/>
  <c r="KW99" i="19"/>
  <c r="CR99" i="19" s="1"/>
  <c r="KM99" i="19"/>
  <c r="IY99" i="19"/>
  <c r="IO99" i="19"/>
  <c r="AV99" i="19" s="1"/>
  <c r="IE99" i="19"/>
  <c r="AN99" i="19" s="1"/>
  <c r="HU99" i="19"/>
  <c r="MA98" i="19"/>
  <c r="LQ98" i="19"/>
  <c r="DH98" i="19" s="1"/>
  <c r="LG98" i="19"/>
  <c r="CZ98" i="19" s="1"/>
  <c r="KW98" i="19"/>
  <c r="KM98" i="19"/>
  <c r="KC98" i="19"/>
  <c r="CB98" i="19" s="1"/>
  <c r="JS98" i="19"/>
  <c r="BT98" i="19" s="1"/>
  <c r="JI98" i="19"/>
  <c r="LQ97" i="19"/>
  <c r="IJ96" i="19"/>
  <c r="JX95" i="19"/>
  <c r="BX95" i="19" s="1"/>
  <c r="O95" i="23" s="1"/>
  <c r="LG93" i="19"/>
  <c r="CZ93" i="19" s="1"/>
  <c r="V93" i="23" s="1"/>
  <c r="IT93" i="19"/>
  <c r="AZ93" i="19" s="1"/>
  <c r="I93" i="23" s="1"/>
  <c r="IJ93" i="19"/>
  <c r="AR93" i="19" s="1"/>
  <c r="G93" i="23" s="1"/>
  <c r="HZ93" i="19"/>
  <c r="AJ93" i="19" s="1"/>
  <c r="E93" i="23" s="1"/>
  <c r="MF92" i="19"/>
  <c r="LV92" i="19"/>
  <c r="LL92" i="19"/>
  <c r="LB92" i="19"/>
  <c r="CV92" i="19" s="1"/>
  <c r="U92" i="23" s="1"/>
  <c r="KR92" i="19"/>
  <c r="KH92" i="19"/>
  <c r="JX92" i="19"/>
  <c r="JN92" i="19"/>
  <c r="HZ92" i="19"/>
  <c r="JN91" i="19"/>
  <c r="KW89" i="19"/>
  <c r="CR89" i="19" s="1"/>
  <c r="T89" i="23" s="1"/>
  <c r="IT89" i="19"/>
  <c r="AZ89" i="19" s="1"/>
  <c r="I89" i="23" s="1"/>
  <c r="IJ89" i="19"/>
  <c r="AR89" i="19" s="1"/>
  <c r="G89" i="23" s="1"/>
  <c r="HZ89" i="19"/>
  <c r="MF88" i="19"/>
  <c r="LV88" i="19"/>
  <c r="LL88" i="19"/>
  <c r="LB88" i="19"/>
  <c r="KR88" i="19"/>
  <c r="KH88" i="19"/>
  <c r="JX88" i="19"/>
  <c r="JN88" i="19"/>
  <c r="MF87" i="19"/>
  <c r="IY86" i="19"/>
  <c r="BD86" i="19" s="1"/>
  <c r="J86" i="23" s="1"/>
  <c r="KR73" i="19"/>
  <c r="CN73" i="19" s="1"/>
  <c r="S73" i="23" s="1"/>
  <c r="HU76" i="19"/>
  <c r="HP55" i="19"/>
  <c r="X55" i="19" s="1"/>
  <c r="C55" i="23" s="1"/>
  <c r="HP51" i="19"/>
  <c r="HQ51" i="19" s="1"/>
  <c r="HP47" i="19"/>
  <c r="HP43" i="19"/>
  <c r="HP41" i="19"/>
  <c r="HP39" i="19"/>
  <c r="HP35" i="19"/>
  <c r="HP33" i="19"/>
  <c r="Y33" i="19" s="1"/>
  <c r="HP31" i="19"/>
  <c r="HP15" i="19"/>
  <c r="HQ15" i="19" s="1"/>
  <c r="MF101" i="19"/>
  <c r="MG101" i="19" s="1"/>
  <c r="LV101" i="19"/>
  <c r="LW101" i="19" s="1"/>
  <c r="LL101" i="19"/>
  <c r="LM101" i="19" s="1"/>
  <c r="LB101" i="19"/>
  <c r="LC101" i="19" s="1"/>
  <c r="KR101" i="19"/>
  <c r="KS101" i="19" s="1"/>
  <c r="KH101" i="19"/>
  <c r="KI101" i="19" s="1"/>
  <c r="JX101" i="19"/>
  <c r="JY101" i="19" s="1"/>
  <c r="JN101" i="19"/>
  <c r="JO101" i="19" s="1"/>
  <c r="HU101" i="19"/>
  <c r="HV101" i="19" s="1"/>
  <c r="IT100" i="19"/>
  <c r="IJ100" i="19"/>
  <c r="AR100" i="19" s="1"/>
  <c r="JX99" i="19"/>
  <c r="JN99" i="19"/>
  <c r="IJ98" i="19"/>
  <c r="AR98" i="19" s="1"/>
  <c r="HZ98" i="19"/>
  <c r="KC97" i="19"/>
  <c r="LL95" i="19"/>
  <c r="DD95" i="19" s="1"/>
  <c r="W95" i="23" s="1"/>
  <c r="IE94" i="19"/>
  <c r="AN94" i="19" s="1"/>
  <c r="F94" i="23" s="1"/>
  <c r="JS93" i="19"/>
  <c r="BT93" i="19" s="1"/>
  <c r="N93" i="23" s="1"/>
  <c r="IY93" i="19"/>
  <c r="IO93" i="19"/>
  <c r="AV93" i="19" s="1"/>
  <c r="H93" i="23" s="1"/>
  <c r="IE93" i="19"/>
  <c r="AN93" i="19" s="1"/>
  <c r="F93" i="23" s="1"/>
  <c r="HU93" i="19"/>
  <c r="AF93" i="19" s="1"/>
  <c r="D93" i="23" s="1"/>
  <c r="MA92" i="19"/>
  <c r="LQ92" i="19"/>
  <c r="LG92" i="19"/>
  <c r="KW92" i="19"/>
  <c r="CR92" i="19" s="1"/>
  <c r="T92" i="23" s="1"/>
  <c r="KM92" i="19"/>
  <c r="CJ92" i="19" s="1"/>
  <c r="R92" i="23" s="1"/>
  <c r="KC92" i="19"/>
  <c r="JS92" i="19"/>
  <c r="JI92" i="19"/>
  <c r="BL92" i="19" s="1"/>
  <c r="L92" i="23" s="1"/>
  <c r="LB91" i="19"/>
  <c r="HU90" i="19"/>
  <c r="JI89" i="19"/>
  <c r="BL89" i="19" s="1"/>
  <c r="L89" i="23" s="1"/>
  <c r="IY89" i="19"/>
  <c r="BD89" i="19" s="1"/>
  <c r="J89" i="23" s="1"/>
  <c r="IO89" i="19"/>
  <c r="IE89" i="19"/>
  <c r="AN89" i="19" s="1"/>
  <c r="F89" i="23" s="1"/>
  <c r="HU89" i="19"/>
  <c r="AF89" i="19" s="1"/>
  <c r="D89" i="23" s="1"/>
  <c r="MA88" i="19"/>
  <c r="LQ88" i="19"/>
  <c r="LG88" i="19"/>
  <c r="KW88" i="19"/>
  <c r="CR88" i="19" s="1"/>
  <c r="T88" i="23" s="1"/>
  <c r="KM88" i="19"/>
  <c r="KC88" i="19"/>
  <c r="JS88" i="19"/>
  <c r="JI88" i="19"/>
  <c r="BL88" i="19" s="1"/>
  <c r="L88" i="23" s="1"/>
  <c r="KR87" i="19"/>
  <c r="CN87" i="19" s="1"/>
  <c r="S87" i="23" s="1"/>
  <c r="MA85" i="19"/>
  <c r="IY85" i="19"/>
  <c r="BD85" i="19" s="1"/>
  <c r="J85" i="23" s="1"/>
  <c r="IO85" i="19"/>
  <c r="AV85" i="19" s="1"/>
  <c r="H85" i="23" s="1"/>
  <c r="IE85" i="19"/>
  <c r="AN85" i="19" s="1"/>
  <c r="F85" i="23" s="1"/>
  <c r="HU85" i="19"/>
  <c r="AF85" i="19" s="1"/>
  <c r="D85" i="23" s="1"/>
  <c r="MA84" i="19"/>
  <c r="LQ84" i="19"/>
  <c r="DH84" i="19" s="1"/>
  <c r="X84" i="23" s="1"/>
  <c r="LG84" i="19"/>
  <c r="KW84" i="19"/>
  <c r="KM84" i="19"/>
  <c r="KC84" i="19"/>
  <c r="CB84" i="19" s="1"/>
  <c r="P84" i="23" s="1"/>
  <c r="JS84" i="19"/>
  <c r="JI84" i="19"/>
  <c r="KM85" i="19"/>
  <c r="CJ85" i="19" s="1"/>
  <c r="R85" i="23" s="1"/>
  <c r="IT85" i="19"/>
  <c r="AZ85" i="19" s="1"/>
  <c r="I85" i="23" s="1"/>
  <c r="IJ85" i="19"/>
  <c r="AR85" i="19" s="1"/>
  <c r="G85" i="23" s="1"/>
  <c r="HZ85" i="19"/>
  <c r="MF84" i="19"/>
  <c r="DT84" i="19" s="1"/>
  <c r="AA84" i="23" s="1"/>
  <c r="LV84" i="19"/>
  <c r="DL84" i="19" s="1"/>
  <c r="Y84" i="23" s="1"/>
  <c r="LL84" i="19"/>
  <c r="DD84" i="19" s="1"/>
  <c r="W84" i="23" s="1"/>
  <c r="LB84" i="19"/>
  <c r="KR84" i="19"/>
  <c r="CN84" i="19" s="1"/>
  <c r="S84" i="23" s="1"/>
  <c r="KH84" i="19"/>
  <c r="CF84" i="19" s="1"/>
  <c r="Q84" i="23" s="1"/>
  <c r="JX84" i="19"/>
  <c r="BX84" i="19" s="1"/>
  <c r="O84" i="23" s="1"/>
  <c r="JN84" i="19"/>
  <c r="LV83" i="19"/>
  <c r="LG83" i="19"/>
  <c r="CZ83" i="19" s="1"/>
  <c r="V83" i="23" s="1"/>
  <c r="IO82" i="19"/>
  <c r="AV82" i="19" s="1"/>
  <c r="H82" i="23" s="1"/>
  <c r="HZ82" i="19"/>
  <c r="KC81" i="19"/>
  <c r="CB81" i="19" s="1"/>
  <c r="P81" i="23" s="1"/>
  <c r="JN81" i="19"/>
  <c r="BP81" i="19" s="1"/>
  <c r="M81" i="23" s="1"/>
  <c r="LL79" i="19"/>
  <c r="DD79" i="19" s="1"/>
  <c r="W79" i="23" s="1"/>
  <c r="KW79" i="19"/>
  <c r="IE78" i="19"/>
  <c r="MF77" i="19"/>
  <c r="DT77" i="19" s="1"/>
  <c r="AA77" i="23" s="1"/>
  <c r="JS77" i="19"/>
  <c r="IY76" i="19"/>
  <c r="LB75" i="19"/>
  <c r="KM75" i="19"/>
  <c r="CJ75" i="19" s="1"/>
  <c r="R75" i="23" s="1"/>
  <c r="HU74" i="19"/>
  <c r="AF74" i="19" s="1"/>
  <c r="D74" i="23" s="1"/>
  <c r="LV73" i="19"/>
  <c r="DL73" i="19" s="1"/>
  <c r="Y73" i="23" s="1"/>
  <c r="JI73" i="19"/>
  <c r="BL73" i="19" s="1"/>
  <c r="L73" i="23" s="1"/>
  <c r="IY73" i="19"/>
  <c r="BD73" i="19" s="1"/>
  <c r="J73" i="23" s="1"/>
  <c r="IO73" i="19"/>
  <c r="IE73" i="19"/>
  <c r="HU73" i="19"/>
  <c r="AF73" i="19" s="1"/>
  <c r="D73" i="23" s="1"/>
  <c r="MA72" i="19"/>
  <c r="LQ72" i="19"/>
  <c r="DH72" i="19" s="1"/>
  <c r="X72" i="23" s="1"/>
  <c r="LG72" i="19"/>
  <c r="KW72" i="19"/>
  <c r="KM72" i="19"/>
  <c r="CJ72" i="19" s="1"/>
  <c r="R72" i="23" s="1"/>
  <c r="KC72" i="19"/>
  <c r="CB72" i="19" s="1"/>
  <c r="P72" i="23" s="1"/>
  <c r="JS72" i="19"/>
  <c r="JI72" i="19"/>
  <c r="BL72" i="19" s="1"/>
  <c r="L72" i="23" s="1"/>
  <c r="IO72" i="19"/>
  <c r="AV72" i="19" s="1"/>
  <c r="H72" i="23" s="1"/>
  <c r="LV71" i="19"/>
  <c r="IO68" i="19"/>
  <c r="LL67" i="19"/>
  <c r="LB67" i="19"/>
  <c r="KC67" i="19"/>
  <c r="IY67" i="19"/>
  <c r="IO67" i="19"/>
  <c r="AV67" i="19" s="1"/>
  <c r="H67" i="23" s="1"/>
  <c r="IE67" i="19"/>
  <c r="HU67" i="19"/>
  <c r="AF67" i="19" s="1"/>
  <c r="D67" i="23" s="1"/>
  <c r="MA66" i="19"/>
  <c r="LQ66" i="19"/>
  <c r="LG66" i="19"/>
  <c r="CZ66" i="19" s="1"/>
  <c r="V66" i="23" s="1"/>
  <c r="KW66" i="19"/>
  <c r="KM66" i="19"/>
  <c r="KC66" i="19"/>
  <c r="JS66" i="19"/>
  <c r="BT66" i="19" s="1"/>
  <c r="N66" i="23" s="1"/>
  <c r="JI66" i="19"/>
  <c r="BL66" i="19" s="1"/>
  <c r="L66" i="23" s="1"/>
  <c r="IE66" i="19"/>
  <c r="HU66" i="19"/>
  <c r="LL65" i="19"/>
  <c r="DD65" i="19" s="1"/>
  <c r="W65" i="23" s="1"/>
  <c r="JS65" i="19"/>
  <c r="BT65" i="19" s="1"/>
  <c r="N65" i="23" s="1"/>
  <c r="JI65" i="19"/>
  <c r="BL65" i="19" s="1"/>
  <c r="L65" i="23" s="1"/>
  <c r="IY65" i="19"/>
  <c r="IO65" i="19"/>
  <c r="AV65" i="19" s="1"/>
  <c r="H65" i="23" s="1"/>
  <c r="IE65" i="19"/>
  <c r="AN65" i="19" s="1"/>
  <c r="F65" i="23" s="1"/>
  <c r="HU65" i="19"/>
  <c r="MA64" i="19"/>
  <c r="DP64" i="19" s="1"/>
  <c r="Z64" i="23" s="1"/>
  <c r="LQ64" i="19"/>
  <c r="DH64" i="19" s="1"/>
  <c r="X64" i="23" s="1"/>
  <c r="LG64" i="19"/>
  <c r="KW64" i="19"/>
  <c r="KM64" i="19"/>
  <c r="CJ64" i="19" s="1"/>
  <c r="R64" i="23" s="1"/>
  <c r="KC64" i="19"/>
  <c r="CB64" i="19" s="1"/>
  <c r="P64" i="23" s="1"/>
  <c r="JS64" i="19"/>
  <c r="BT64" i="19" s="1"/>
  <c r="N64" i="23" s="1"/>
  <c r="JI64" i="19"/>
  <c r="BL64" i="19" s="1"/>
  <c r="L64" i="23" s="1"/>
  <c r="IE64" i="19"/>
  <c r="AN64" i="19" s="1"/>
  <c r="F64" i="23" s="1"/>
  <c r="LB63" i="19"/>
  <c r="KR63" i="19"/>
  <c r="CN63" i="19" s="1"/>
  <c r="S63" i="23" s="1"/>
  <c r="JS63" i="19"/>
  <c r="HU62" i="19"/>
  <c r="MA61" i="19"/>
  <c r="DP61" i="19" s="1"/>
  <c r="Z61" i="23" s="1"/>
  <c r="LB61" i="19"/>
  <c r="CV61" i="19" s="1"/>
  <c r="U61" i="23" s="1"/>
  <c r="JI61" i="19"/>
  <c r="IT60" i="19"/>
  <c r="HU60" i="19"/>
  <c r="AF60" i="19" s="1"/>
  <c r="D60" i="23" s="1"/>
  <c r="KR59" i="19"/>
  <c r="CN59" i="19" s="1"/>
  <c r="S59" i="23" s="1"/>
  <c r="KH59" i="19"/>
  <c r="JI59" i="19"/>
  <c r="MA57" i="19"/>
  <c r="DP57" i="19" s="1"/>
  <c r="Z57" i="23" s="1"/>
  <c r="LQ57" i="19"/>
  <c r="DH57" i="19" s="1"/>
  <c r="X57" i="23" s="1"/>
  <c r="KR57" i="19"/>
  <c r="CN57" i="19" s="1"/>
  <c r="S57" i="23" s="1"/>
  <c r="IT56" i="19"/>
  <c r="AZ56" i="19" s="1"/>
  <c r="I56" i="23" s="1"/>
  <c r="IJ56" i="19"/>
  <c r="AR56" i="19" s="1"/>
  <c r="G56" i="23" s="1"/>
  <c r="MA55" i="19"/>
  <c r="KH55" i="19"/>
  <c r="JX55" i="19"/>
  <c r="IT54" i="19"/>
  <c r="AZ54" i="19" s="1"/>
  <c r="I54" i="23" s="1"/>
  <c r="LQ53" i="19"/>
  <c r="DH53" i="19" s="1"/>
  <c r="X53" i="23" s="1"/>
  <c r="LG53" i="19"/>
  <c r="CZ53" i="19" s="1"/>
  <c r="V53" i="23" s="1"/>
  <c r="KH53" i="19"/>
  <c r="IT53" i="19"/>
  <c r="AZ53" i="19" s="1"/>
  <c r="I53" i="23" s="1"/>
  <c r="IJ53" i="19"/>
  <c r="HZ53" i="19"/>
  <c r="AJ53" i="19" s="1"/>
  <c r="E53" i="23" s="1"/>
  <c r="MF52" i="19"/>
  <c r="LV52" i="19"/>
  <c r="DL52" i="19" s="1"/>
  <c r="Y52" i="23" s="1"/>
  <c r="LL52" i="19"/>
  <c r="LB52" i="19"/>
  <c r="KR52" i="19"/>
  <c r="KH52" i="19"/>
  <c r="CF52" i="19" s="1"/>
  <c r="Q52" i="23" s="1"/>
  <c r="JX52" i="19"/>
  <c r="BX52" i="19" s="1"/>
  <c r="O52" i="23" s="1"/>
  <c r="JN52" i="19"/>
  <c r="HZ52" i="19"/>
  <c r="MF51" i="19"/>
  <c r="LV51" i="19"/>
  <c r="DL51" i="19" s="1"/>
  <c r="Y51" i="23" s="1"/>
  <c r="JS51" i="19"/>
  <c r="HU51" i="19"/>
  <c r="MA50" i="19"/>
  <c r="DP50" i="19" s="1"/>
  <c r="Z50" i="23" s="1"/>
  <c r="LB50" i="19"/>
  <c r="CV50" i="19" s="1"/>
  <c r="U50" i="23" s="1"/>
  <c r="JI50" i="19"/>
  <c r="BL50" i="19" s="1"/>
  <c r="L50" i="23" s="1"/>
  <c r="IO50" i="19"/>
  <c r="AV50" i="19" s="1"/>
  <c r="H50" i="23" s="1"/>
  <c r="MA49" i="19"/>
  <c r="DP49" i="19" s="1"/>
  <c r="Z49" i="23" s="1"/>
  <c r="LG49" i="19"/>
  <c r="CZ49" i="19" s="1"/>
  <c r="V49" i="23" s="1"/>
  <c r="JN49" i="19"/>
  <c r="MF48" i="19"/>
  <c r="DT48" i="19" s="1"/>
  <c r="AA48" i="23" s="1"/>
  <c r="LV48" i="19"/>
  <c r="DL48" i="19" s="1"/>
  <c r="Y48" i="23" s="1"/>
  <c r="LL48" i="19"/>
  <c r="DD48" i="19" s="1"/>
  <c r="W48" i="23" s="1"/>
  <c r="JS48" i="19"/>
  <c r="JI48" i="19"/>
  <c r="BL48" i="19" s="1"/>
  <c r="L48" i="23" s="1"/>
  <c r="HU48" i="19"/>
  <c r="AF48" i="19" s="1"/>
  <c r="D48" i="23" s="1"/>
  <c r="MA47" i="19"/>
  <c r="DP47" i="19" s="1"/>
  <c r="Z47" i="23" s="1"/>
  <c r="MF46" i="19"/>
  <c r="LV46" i="19"/>
  <c r="DL46" i="19" s="1"/>
  <c r="Y46" i="23" s="1"/>
  <c r="JS46" i="19"/>
  <c r="BT46" i="19" s="1"/>
  <c r="N46" i="23" s="1"/>
  <c r="JS45" i="19"/>
  <c r="BT45" i="19" s="1"/>
  <c r="N45" i="23" s="1"/>
  <c r="JX44" i="19"/>
  <c r="LG42" i="19"/>
  <c r="IT84" i="19"/>
  <c r="AZ84" i="19" s="1"/>
  <c r="I84" i="23" s="1"/>
  <c r="IE84" i="19"/>
  <c r="AN84" i="19" s="1"/>
  <c r="F84" i="23" s="1"/>
  <c r="KH83" i="19"/>
  <c r="CF83" i="19" s="1"/>
  <c r="Q83" i="23" s="1"/>
  <c r="JS83" i="19"/>
  <c r="LQ81" i="19"/>
  <c r="DH81" i="19" s="1"/>
  <c r="X81" i="23" s="1"/>
  <c r="LB81" i="19"/>
  <c r="CV81" i="19" s="1"/>
  <c r="U81" i="23" s="1"/>
  <c r="IJ80" i="19"/>
  <c r="HU80" i="19"/>
  <c r="JX79" i="19"/>
  <c r="JI79" i="19"/>
  <c r="BL79" i="19" s="1"/>
  <c r="L79" i="23" s="1"/>
  <c r="LG77" i="19"/>
  <c r="KR77" i="19"/>
  <c r="HZ76" i="19"/>
  <c r="AJ76" i="19" s="1"/>
  <c r="E76" i="23" s="1"/>
  <c r="MA75" i="19"/>
  <c r="KR75" i="19"/>
  <c r="CN75" i="19" s="1"/>
  <c r="S75" i="23" s="1"/>
  <c r="JN75" i="19"/>
  <c r="IT74" i="19"/>
  <c r="MA73" i="19"/>
  <c r="KW73" i="19"/>
  <c r="CR73" i="19" s="1"/>
  <c r="T73" i="23" s="1"/>
  <c r="KH73" i="19"/>
  <c r="IT73" i="19"/>
  <c r="AZ73" i="19" s="1"/>
  <c r="I73" i="23" s="1"/>
  <c r="IJ73" i="19"/>
  <c r="AR73" i="19" s="1"/>
  <c r="G73" i="23" s="1"/>
  <c r="HZ73" i="19"/>
  <c r="MF72" i="19"/>
  <c r="LV72" i="19"/>
  <c r="DL72" i="19" s="1"/>
  <c r="Y72" i="23" s="1"/>
  <c r="LL72" i="19"/>
  <c r="DD72" i="19" s="1"/>
  <c r="W72" i="23" s="1"/>
  <c r="LB72" i="19"/>
  <c r="KR72" i="19"/>
  <c r="KH72" i="19"/>
  <c r="CF72" i="19" s="1"/>
  <c r="Q72" i="23" s="1"/>
  <c r="JX72" i="19"/>
  <c r="BX72" i="19" s="1"/>
  <c r="O72" i="23" s="1"/>
  <c r="JN72" i="19"/>
  <c r="JN68" i="19"/>
  <c r="BP68" i="19" s="1"/>
  <c r="M68" i="23" s="1"/>
  <c r="IJ68" i="19"/>
  <c r="HZ68" i="19"/>
  <c r="LQ67" i="19"/>
  <c r="DH67" i="19" s="1"/>
  <c r="X67" i="23" s="1"/>
  <c r="JX67" i="19"/>
  <c r="BX67" i="19" s="1"/>
  <c r="O67" i="23" s="1"/>
  <c r="JN67" i="19"/>
  <c r="IJ66" i="19"/>
  <c r="AR66" i="19" s="1"/>
  <c r="G66" i="23" s="1"/>
  <c r="LG65" i="19"/>
  <c r="CZ65" i="19" s="1"/>
  <c r="V65" i="23" s="1"/>
  <c r="KW65" i="19"/>
  <c r="CR65" i="19" s="1"/>
  <c r="T65" i="23" s="1"/>
  <c r="JX65" i="19"/>
  <c r="BX65" i="19" s="1"/>
  <c r="O65" i="23" s="1"/>
  <c r="HZ64" i="19"/>
  <c r="AJ64" i="19" s="1"/>
  <c r="E64" i="23" s="1"/>
  <c r="MF63" i="19"/>
  <c r="LG63" i="19"/>
  <c r="JN63" i="19"/>
  <c r="IT63" i="19"/>
  <c r="AZ63" i="19" s="1"/>
  <c r="I63" i="23" s="1"/>
  <c r="IJ63" i="19"/>
  <c r="AR63" i="19" s="1"/>
  <c r="G63" i="23" s="1"/>
  <c r="HZ63" i="19"/>
  <c r="MF62" i="19"/>
  <c r="DT62" i="19" s="1"/>
  <c r="AA62" i="23" s="1"/>
  <c r="LV62" i="19"/>
  <c r="DL62" i="19" s="1"/>
  <c r="Y62" i="23" s="1"/>
  <c r="LL62" i="19"/>
  <c r="DD62" i="19" s="1"/>
  <c r="W62" i="23" s="1"/>
  <c r="LB62" i="19"/>
  <c r="KR62" i="19"/>
  <c r="KH62" i="19"/>
  <c r="JX62" i="19"/>
  <c r="JN62" i="19"/>
  <c r="IY62" i="19"/>
  <c r="BD62" i="19" s="1"/>
  <c r="J62" i="23" s="1"/>
  <c r="HZ62" i="19"/>
  <c r="AJ62" i="19" s="1"/>
  <c r="E62" i="23" s="1"/>
  <c r="KW61" i="19"/>
  <c r="KM61" i="19"/>
  <c r="CJ61" i="19" s="1"/>
  <c r="R61" i="23" s="1"/>
  <c r="JN61" i="19"/>
  <c r="BP61" i="19" s="1"/>
  <c r="M61" i="23" s="1"/>
  <c r="MF59" i="19"/>
  <c r="DT59" i="19" s="1"/>
  <c r="AA59" i="23" s="1"/>
  <c r="LV59" i="19"/>
  <c r="KW59" i="19"/>
  <c r="CR59" i="19" s="1"/>
  <c r="T59" i="23" s="1"/>
  <c r="IY58" i="19"/>
  <c r="BD58" i="19" s="1"/>
  <c r="J58" i="23" s="1"/>
  <c r="IO58" i="19"/>
  <c r="MF57" i="19"/>
  <c r="KM57" i="19"/>
  <c r="CJ57" i="19" s="1"/>
  <c r="R57" i="23" s="1"/>
  <c r="KC57" i="19"/>
  <c r="CB57" i="19" s="1"/>
  <c r="P57" i="23" s="1"/>
  <c r="IY56" i="19"/>
  <c r="BD56" i="19" s="1"/>
  <c r="J56" i="23" s="1"/>
  <c r="LV55" i="19"/>
  <c r="LL55" i="19"/>
  <c r="DD55" i="19" s="1"/>
  <c r="W55" i="23" s="1"/>
  <c r="KM55" i="19"/>
  <c r="IO54" i="19"/>
  <c r="AV54" i="19" s="1"/>
  <c r="H54" i="23" s="1"/>
  <c r="IE54" i="19"/>
  <c r="LV53" i="19"/>
  <c r="KC53" i="19"/>
  <c r="CB53" i="19" s="1"/>
  <c r="P53" i="23" s="1"/>
  <c r="JS53" i="19"/>
  <c r="IO52" i="19"/>
  <c r="IE52" i="19"/>
  <c r="AN52" i="19" s="1"/>
  <c r="F52" i="23" s="1"/>
  <c r="JN51" i="19"/>
  <c r="IY51" i="19"/>
  <c r="BD51" i="19" s="1"/>
  <c r="J51" i="23" s="1"/>
  <c r="HZ51" i="19"/>
  <c r="KW50" i="19"/>
  <c r="KM50" i="19"/>
  <c r="CJ50" i="19" s="1"/>
  <c r="R50" i="23" s="1"/>
  <c r="JN50" i="19"/>
  <c r="BP50" i="19" s="1"/>
  <c r="M50" i="23" s="1"/>
  <c r="HZ50" i="19"/>
  <c r="MF49" i="19"/>
  <c r="DT49" i="19" s="1"/>
  <c r="AA49" i="23" s="1"/>
  <c r="KC49" i="19"/>
  <c r="CB49" i="19" s="1"/>
  <c r="P49" i="23" s="1"/>
  <c r="IE49" i="19"/>
  <c r="AN49" i="19" s="1"/>
  <c r="F49" i="23" s="1"/>
  <c r="HU49" i="19"/>
  <c r="LV47" i="19"/>
  <c r="LL47" i="19"/>
  <c r="DD47" i="19" s="1"/>
  <c r="W47" i="23" s="1"/>
  <c r="LB47" i="19"/>
  <c r="CV47" i="19" s="1"/>
  <c r="U47" i="23" s="1"/>
  <c r="JI47" i="19"/>
  <c r="IE47" i="19"/>
  <c r="LQ46" i="19"/>
  <c r="DH46" i="19" s="1"/>
  <c r="X46" i="23" s="1"/>
  <c r="KW46" i="19"/>
  <c r="CR46" i="19" s="1"/>
  <c r="T46" i="23" s="1"/>
  <c r="IY46" i="19"/>
  <c r="IE43" i="19"/>
  <c r="JS42" i="19"/>
  <c r="BT42" i="19" s="1"/>
  <c r="N42" i="23" s="1"/>
  <c r="HZ41" i="19"/>
  <c r="AJ41" i="19" s="1"/>
  <c r="E41" i="23" s="1"/>
  <c r="HU46" i="19"/>
  <c r="LG45" i="19"/>
  <c r="KM45" i="19"/>
  <c r="CJ45" i="19" s="1"/>
  <c r="R45" i="23" s="1"/>
  <c r="JN45" i="19"/>
  <c r="BP45" i="19" s="1"/>
  <c r="M45" i="23" s="1"/>
  <c r="IJ45" i="19"/>
  <c r="HZ45" i="19"/>
  <c r="AJ45" i="19" s="1"/>
  <c r="E45" i="23" s="1"/>
  <c r="KH44" i="19"/>
  <c r="IO43" i="19"/>
  <c r="LQ42" i="19"/>
  <c r="KC42" i="19"/>
  <c r="CB42" i="19" s="1"/>
  <c r="P42" i="23" s="1"/>
  <c r="IJ41" i="19"/>
  <c r="AR41" i="19" s="1"/>
  <c r="G41" i="23" s="1"/>
  <c r="LL40" i="19"/>
  <c r="JX40" i="19"/>
  <c r="IE39" i="19"/>
  <c r="AN39" i="19" s="1"/>
  <c r="F39" i="23" s="1"/>
  <c r="LG38" i="19"/>
  <c r="CZ38" i="19" s="1"/>
  <c r="V38" i="23" s="1"/>
  <c r="JS38" i="19"/>
  <c r="HZ37" i="19"/>
  <c r="LB36" i="19"/>
  <c r="JN36" i="19"/>
  <c r="BP36" i="19" s="1"/>
  <c r="M36" i="23" s="1"/>
  <c r="IT36" i="19"/>
  <c r="AZ36" i="19" s="1"/>
  <c r="I36" i="23" s="1"/>
  <c r="IJ36" i="19"/>
  <c r="HZ36" i="19"/>
  <c r="AJ36" i="19" s="1"/>
  <c r="E36" i="23" s="1"/>
  <c r="MF35" i="19"/>
  <c r="LV35" i="19"/>
  <c r="LL35" i="19"/>
  <c r="DD35" i="19" s="1"/>
  <c r="W35" i="23" s="1"/>
  <c r="LB35" i="19"/>
  <c r="KR35" i="19"/>
  <c r="CN35" i="19" s="1"/>
  <c r="S35" i="23" s="1"/>
  <c r="KH35" i="19"/>
  <c r="CF35" i="19" s="1"/>
  <c r="Q35" i="23" s="1"/>
  <c r="JX35" i="19"/>
  <c r="JN35" i="19"/>
  <c r="HU34" i="19"/>
  <c r="AF34" i="19" s="1"/>
  <c r="D34" i="23" s="1"/>
  <c r="MA33" i="19"/>
  <c r="JI33" i="19"/>
  <c r="IE33" i="19"/>
  <c r="AN33" i="19" s="1"/>
  <c r="F33" i="23" s="1"/>
  <c r="KW32" i="19"/>
  <c r="CR32" i="19" s="1"/>
  <c r="T32" i="23" s="1"/>
  <c r="JI32" i="19"/>
  <c r="LV31" i="19"/>
  <c r="LL31" i="19"/>
  <c r="IY31" i="19"/>
  <c r="BD31" i="19" s="1"/>
  <c r="J31" i="23" s="1"/>
  <c r="IO31" i="19"/>
  <c r="IE31" i="19"/>
  <c r="HU31" i="19"/>
  <c r="AF31" i="19" s="1"/>
  <c r="D31" i="23" s="1"/>
  <c r="MA30" i="19"/>
  <c r="DP30" i="19" s="1"/>
  <c r="Z30" i="23" s="1"/>
  <c r="LQ30" i="19"/>
  <c r="LG30" i="19"/>
  <c r="KW30" i="19"/>
  <c r="CR30" i="19" s="1"/>
  <c r="T30" i="23" s="1"/>
  <c r="KM30" i="19"/>
  <c r="CJ30" i="19" s="1"/>
  <c r="R30" i="23" s="1"/>
  <c r="KC30" i="19"/>
  <c r="JS30" i="19"/>
  <c r="JI30" i="19"/>
  <c r="IO30" i="19"/>
  <c r="AV30" i="19" s="1"/>
  <c r="H30" i="23" s="1"/>
  <c r="IE30" i="19"/>
  <c r="AN30" i="19" s="1"/>
  <c r="F30" i="23" s="1"/>
  <c r="LL29" i="19"/>
  <c r="DD29" i="19" s="1"/>
  <c r="W29" i="23" s="1"/>
  <c r="KC29" i="19"/>
  <c r="CB29" i="19" s="1"/>
  <c r="P29" i="23" s="1"/>
  <c r="JS29" i="19"/>
  <c r="BT29" i="19" s="1"/>
  <c r="N29" i="23" s="1"/>
  <c r="LQ27" i="19"/>
  <c r="LB27" i="19"/>
  <c r="JS25" i="19"/>
  <c r="BT25" i="19" s="1"/>
  <c r="N25" i="23" s="1"/>
  <c r="JI25" i="19"/>
  <c r="BL25" i="19" s="1"/>
  <c r="L25" i="23" s="1"/>
  <c r="HU22" i="19"/>
  <c r="IE45" i="19"/>
  <c r="AN45" i="19" s="1"/>
  <c r="F45" i="23" s="1"/>
  <c r="HU45" i="19"/>
  <c r="AF45" i="19" s="1"/>
  <c r="D45" i="23" s="1"/>
  <c r="KM44" i="19"/>
  <c r="CJ44" i="19" s="1"/>
  <c r="R44" i="23" s="1"/>
  <c r="JN44" i="19"/>
  <c r="IT44" i="19"/>
  <c r="AZ44" i="19" s="1"/>
  <c r="I44" i="23" s="1"/>
  <c r="IJ44" i="19"/>
  <c r="HZ44" i="19"/>
  <c r="AJ44" i="19" s="1"/>
  <c r="E44" i="23" s="1"/>
  <c r="MF43" i="19"/>
  <c r="LV43" i="19"/>
  <c r="LL43" i="19"/>
  <c r="DD43" i="19" s="1"/>
  <c r="W43" i="23" s="1"/>
  <c r="LB43" i="19"/>
  <c r="CV43" i="19" s="1"/>
  <c r="U43" i="23" s="1"/>
  <c r="KR43" i="19"/>
  <c r="CN43" i="19" s="1"/>
  <c r="S43" i="23" s="1"/>
  <c r="KH43" i="19"/>
  <c r="JX43" i="19"/>
  <c r="JN43" i="19"/>
  <c r="BP43" i="19" s="1"/>
  <c r="M43" i="23" s="1"/>
  <c r="IT43" i="19"/>
  <c r="AZ43" i="19" s="1"/>
  <c r="I43" i="23" s="1"/>
  <c r="HU43" i="19"/>
  <c r="LV42" i="19"/>
  <c r="KW42" i="19"/>
  <c r="CR42" i="19" s="1"/>
  <c r="T42" i="23" s="1"/>
  <c r="KH42" i="19"/>
  <c r="JI42" i="19"/>
  <c r="IO41" i="19"/>
  <c r="MF40" i="19"/>
  <c r="DT40" i="19" s="1"/>
  <c r="AA40" i="23" s="1"/>
  <c r="LQ40" i="19"/>
  <c r="DH40" i="19" s="1"/>
  <c r="X40" i="23" s="1"/>
  <c r="KR40" i="19"/>
  <c r="IY39" i="19"/>
  <c r="BD39" i="19" s="1"/>
  <c r="J39" i="23" s="1"/>
  <c r="MA38" i="19"/>
  <c r="DP38" i="19" s="1"/>
  <c r="Z38" i="23" s="1"/>
  <c r="KM38" i="19"/>
  <c r="IT37" i="19"/>
  <c r="LV36" i="19"/>
  <c r="DL36" i="19" s="1"/>
  <c r="Y36" i="23" s="1"/>
  <c r="KH36" i="19"/>
  <c r="CF36" i="19" s="1"/>
  <c r="Q36" i="23" s="1"/>
  <c r="IE35" i="19"/>
  <c r="AN35" i="19" s="1"/>
  <c r="F35" i="23" s="1"/>
  <c r="IY34" i="19"/>
  <c r="KW33" i="19"/>
  <c r="CR33" i="19" s="1"/>
  <c r="T33" i="23" s="1"/>
  <c r="KM33" i="19"/>
  <c r="CJ33" i="19" s="1"/>
  <c r="R33" i="23" s="1"/>
  <c r="IJ33" i="19"/>
  <c r="AR33" i="19" s="1"/>
  <c r="G33" i="23" s="1"/>
  <c r="LB32" i="19"/>
  <c r="CV32" i="19" s="1"/>
  <c r="U32" i="23" s="1"/>
  <c r="IT32" i="19"/>
  <c r="IJ32" i="19"/>
  <c r="AR32" i="19" s="1"/>
  <c r="G32" i="23" s="1"/>
  <c r="KH31" i="19"/>
  <c r="CF31" i="19" s="1"/>
  <c r="Q31" i="23" s="1"/>
  <c r="JX31" i="19"/>
  <c r="BX31" i="19" s="1"/>
  <c r="O31" i="23" s="1"/>
  <c r="IT31" i="19"/>
  <c r="AZ31" i="19" s="1"/>
  <c r="I31" i="23" s="1"/>
  <c r="IJ31" i="19"/>
  <c r="HZ31" i="19"/>
  <c r="AJ31" i="19" s="1"/>
  <c r="E31" i="23" s="1"/>
  <c r="MF30" i="19"/>
  <c r="LV30" i="19"/>
  <c r="DL30" i="19" s="1"/>
  <c r="Y30" i="23" s="1"/>
  <c r="LL30" i="19"/>
  <c r="DD30" i="19" s="1"/>
  <c r="W30" i="23" s="1"/>
  <c r="LB30" i="19"/>
  <c r="CV30" i="19" s="1"/>
  <c r="U30" i="23" s="1"/>
  <c r="KR30" i="19"/>
  <c r="KH30" i="19"/>
  <c r="CF30" i="19" s="1"/>
  <c r="Q30" i="23" s="1"/>
  <c r="JX30" i="19"/>
  <c r="BX30" i="19" s="1"/>
  <c r="O30" i="23" s="1"/>
  <c r="JN30" i="19"/>
  <c r="IJ30" i="19"/>
  <c r="LQ29" i="19"/>
  <c r="DH29" i="19" s="1"/>
  <c r="X29" i="23" s="1"/>
  <c r="LG29" i="19"/>
  <c r="CZ29" i="19" s="1"/>
  <c r="V29" i="23" s="1"/>
  <c r="JX29" i="19"/>
  <c r="BX29" i="19" s="1"/>
  <c r="O29" i="23" s="1"/>
  <c r="IO28" i="19"/>
  <c r="HZ28" i="19"/>
  <c r="AJ28" i="19" s="1"/>
  <c r="E28" i="23" s="1"/>
  <c r="KC27" i="19"/>
  <c r="JN27" i="19"/>
  <c r="IE26" i="19"/>
  <c r="HU26" i="19"/>
  <c r="AF26" i="19" s="1"/>
  <c r="D26" i="23" s="1"/>
  <c r="LB23" i="19"/>
  <c r="CV23" i="19" s="1"/>
  <c r="U23" i="23" s="1"/>
  <c r="IJ4" i="19"/>
  <c r="AR4" i="19" s="1"/>
  <c r="G4" i="23" s="1"/>
  <c r="KR23" i="19"/>
  <c r="MA21" i="19"/>
  <c r="IT20" i="19"/>
  <c r="AZ20" i="19" s="1"/>
  <c r="I20" i="23" s="1"/>
  <c r="KH19" i="19"/>
  <c r="CF19" i="19" s="1"/>
  <c r="Q19" i="23" s="1"/>
  <c r="IT19" i="19"/>
  <c r="AZ19" i="19" s="1"/>
  <c r="I19" i="23" s="1"/>
  <c r="IJ19" i="19"/>
  <c r="HZ19" i="19"/>
  <c r="AJ19" i="19" s="1"/>
  <c r="E19" i="23" s="1"/>
  <c r="MF18" i="19"/>
  <c r="DT18" i="19" s="1"/>
  <c r="AA18" i="23" s="1"/>
  <c r="LV18" i="19"/>
  <c r="LL18" i="19"/>
  <c r="DD18" i="19" s="1"/>
  <c r="W18" i="23" s="1"/>
  <c r="LB18" i="19"/>
  <c r="CV18" i="19" s="1"/>
  <c r="U18" i="23" s="1"/>
  <c r="KR18" i="19"/>
  <c r="CN18" i="19" s="1"/>
  <c r="S18" i="23" s="1"/>
  <c r="KH18" i="19"/>
  <c r="JX18" i="19"/>
  <c r="JN18" i="19"/>
  <c r="BP18" i="19" s="1"/>
  <c r="M18" i="23" s="1"/>
  <c r="LQ17" i="19"/>
  <c r="IJ16" i="19"/>
  <c r="JX15" i="19"/>
  <c r="IT15" i="19"/>
  <c r="AZ15" i="19" s="1"/>
  <c r="I15" i="23" s="1"/>
  <c r="IJ15" i="19"/>
  <c r="HZ15" i="19"/>
  <c r="AJ15" i="19" s="1"/>
  <c r="E15" i="23" s="1"/>
  <c r="MF14" i="19"/>
  <c r="DT14" i="19" s="1"/>
  <c r="AA14" i="23" s="1"/>
  <c r="LV14" i="19"/>
  <c r="DL14" i="19" s="1"/>
  <c r="Y14" i="23" s="1"/>
  <c r="LL14" i="19"/>
  <c r="LB14" i="19"/>
  <c r="KR14" i="19"/>
  <c r="KH14" i="19"/>
  <c r="CF14" i="19" s="1"/>
  <c r="Q14" i="23" s="1"/>
  <c r="JX14" i="19"/>
  <c r="BX14" i="19" s="1"/>
  <c r="O14" i="23" s="1"/>
  <c r="JN14" i="19"/>
  <c r="IJ14" i="19"/>
  <c r="HZ14" i="19"/>
  <c r="AJ14" i="19" s="1"/>
  <c r="E14" i="23" s="1"/>
  <c r="JX13" i="19"/>
  <c r="BX13" i="19" s="1"/>
  <c r="O13" i="23" s="1"/>
  <c r="JN13" i="19"/>
  <c r="IY12" i="19"/>
  <c r="IE12" i="19"/>
  <c r="JI9" i="19"/>
  <c r="IO9" i="19"/>
  <c r="H9" i="23" s="1"/>
  <c r="IY7" i="19"/>
  <c r="MA6" i="19"/>
  <c r="MA5" i="19"/>
  <c r="DP5" i="19" s="1"/>
  <c r="Z5" i="23" s="1"/>
  <c r="JX26" i="19"/>
  <c r="JN26" i="19"/>
  <c r="BP26" i="19" s="1"/>
  <c r="M26" i="23" s="1"/>
  <c r="LQ25" i="19"/>
  <c r="DH25" i="19" s="1"/>
  <c r="X25" i="23" s="1"/>
  <c r="IJ24" i="19"/>
  <c r="JX23" i="19"/>
  <c r="IT23" i="19"/>
  <c r="AZ23" i="19" s="1"/>
  <c r="I23" i="23" s="1"/>
  <c r="IJ23" i="19"/>
  <c r="HZ23" i="19"/>
  <c r="MF22" i="19"/>
  <c r="LV22" i="19"/>
  <c r="DL22" i="19" s="1"/>
  <c r="Y22" i="23" s="1"/>
  <c r="LL22" i="19"/>
  <c r="DD22" i="19" s="1"/>
  <c r="W22" i="23" s="1"/>
  <c r="LB22" i="19"/>
  <c r="KR22" i="19"/>
  <c r="KH22" i="19"/>
  <c r="CF22" i="19" s="1"/>
  <c r="Q22" i="23" s="1"/>
  <c r="JX22" i="19"/>
  <c r="BX22" i="19" s="1"/>
  <c r="O22" i="23" s="1"/>
  <c r="JN22" i="19"/>
  <c r="LG21" i="19"/>
  <c r="CZ21" i="19" s="1"/>
  <c r="V21" i="23" s="1"/>
  <c r="IO20" i="19"/>
  <c r="H20" i="23" s="1"/>
  <c r="HZ20" i="19"/>
  <c r="AJ20" i="19" s="1"/>
  <c r="E20" i="23" s="1"/>
  <c r="KC19" i="19"/>
  <c r="JN19" i="19"/>
  <c r="HZ18" i="19"/>
  <c r="LL17" i="19"/>
  <c r="DD17" i="19" s="1"/>
  <c r="W17" i="23" s="1"/>
  <c r="KW17" i="19"/>
  <c r="JN17" i="19"/>
  <c r="IE16" i="19"/>
  <c r="AN16" i="19" s="1"/>
  <c r="F16" i="23" s="1"/>
  <c r="MF15" i="19"/>
  <c r="DT15" i="19" s="1"/>
  <c r="AA15" i="23" s="1"/>
  <c r="KW15" i="19"/>
  <c r="CR15" i="19" s="1"/>
  <c r="T15" i="23" s="1"/>
  <c r="JS15" i="19"/>
  <c r="BT15" i="19" s="1"/>
  <c r="N15" i="23" s="1"/>
  <c r="IY13" i="19"/>
  <c r="BD13" i="19" s="1"/>
  <c r="J13" i="23" s="1"/>
  <c r="IO13" i="19"/>
  <c r="H13" i="23" s="1"/>
  <c r="IE13" i="19"/>
  <c r="HU13" i="19"/>
  <c r="AF13" i="19" s="1"/>
  <c r="D13" i="23" s="1"/>
  <c r="MA12" i="19"/>
  <c r="HU12" i="19"/>
  <c r="AF12" i="19" s="1"/>
  <c r="D12" i="23" s="1"/>
  <c r="MA11" i="19"/>
  <c r="LQ11" i="19"/>
  <c r="LG11" i="19"/>
  <c r="CZ11" i="19" s="1"/>
  <c r="V11" i="23" s="1"/>
  <c r="KW11" i="19"/>
  <c r="CR11" i="19" s="1"/>
  <c r="T11" i="23" s="1"/>
  <c r="KM11" i="19"/>
  <c r="KC11" i="19"/>
  <c r="CB11" i="19" s="1"/>
  <c r="P11" i="23" s="1"/>
  <c r="JS11" i="19"/>
  <c r="BT11" i="19" s="1"/>
  <c r="N11" i="23" s="1"/>
  <c r="JI11" i="19"/>
  <c r="BL11" i="19" s="1"/>
  <c r="L11" i="23" s="1"/>
  <c r="IO11" i="19"/>
  <c r="H11" i="23" s="1"/>
  <c r="LB9" i="19"/>
  <c r="CV9" i="19" s="1"/>
  <c r="U9" i="23" s="1"/>
  <c r="IT9" i="19"/>
  <c r="AZ9" i="19" s="1"/>
  <c r="I9" i="23" s="1"/>
  <c r="MF8" i="19"/>
  <c r="LV8" i="19"/>
  <c r="DL8" i="19" s="1"/>
  <c r="Y8" i="23" s="1"/>
  <c r="LL8" i="19"/>
  <c r="DD8" i="19" s="1"/>
  <c r="W8" i="23" s="1"/>
  <c r="LB8" i="19"/>
  <c r="CV8" i="19" s="1"/>
  <c r="U8" i="23" s="1"/>
  <c r="KR8" i="19"/>
  <c r="CN8" i="19" s="1"/>
  <c r="S8" i="23" s="1"/>
  <c r="KH8" i="19"/>
  <c r="CF8" i="19" s="1"/>
  <c r="Q8" i="23" s="1"/>
  <c r="JX8" i="19"/>
  <c r="BX8" i="19" s="1"/>
  <c r="O8" i="23" s="1"/>
  <c r="JN8" i="19"/>
  <c r="HU8" i="19"/>
  <c r="AF8" i="19" s="1"/>
  <c r="D8" i="23" s="1"/>
  <c r="MA7" i="19"/>
  <c r="DP7" i="19" s="1"/>
  <c r="Z7" i="23" s="1"/>
  <c r="LQ7" i="19"/>
  <c r="DH7" i="19" s="1"/>
  <c r="X7" i="23" s="1"/>
  <c r="LG7" i="19"/>
  <c r="CZ7" i="19" s="1"/>
  <c r="V7" i="23" s="1"/>
  <c r="KW7" i="19"/>
  <c r="CR7" i="19" s="1"/>
  <c r="T7" i="23" s="1"/>
  <c r="KM7" i="19"/>
  <c r="CJ7" i="19" s="1"/>
  <c r="R7" i="23" s="1"/>
  <c r="KC7" i="19"/>
  <c r="CB7" i="19" s="1"/>
  <c r="P7" i="23" s="1"/>
  <c r="JS7" i="19"/>
  <c r="BT7" i="19" s="1"/>
  <c r="N7" i="23" s="1"/>
  <c r="JI7" i="19"/>
  <c r="BL7" i="19" s="1"/>
  <c r="L7" i="23" s="1"/>
  <c r="LG6" i="19"/>
  <c r="IY5" i="19"/>
  <c r="BD5" i="19" s="1"/>
  <c r="J5" i="23" s="1"/>
  <c r="IO5" i="19"/>
  <c r="H5" i="23" s="1"/>
  <c r="IE5" i="19"/>
  <c r="AN5" i="19" s="1"/>
  <c r="F5" i="23" s="1"/>
  <c r="HZ8" i="19"/>
  <c r="HZ6" i="19"/>
  <c r="HZ4" i="19"/>
  <c r="HZ26" i="19"/>
  <c r="AJ26" i="19" s="1"/>
  <c r="E26" i="23" s="1"/>
  <c r="LL25" i="19"/>
  <c r="DD25" i="19" s="1"/>
  <c r="W25" i="23" s="1"/>
  <c r="KW25" i="19"/>
  <c r="CR25" i="19" s="1"/>
  <c r="T25" i="23" s="1"/>
  <c r="JN25" i="19"/>
  <c r="IE24" i="19"/>
  <c r="AN24" i="19" s="1"/>
  <c r="F24" i="23" s="1"/>
  <c r="MF23" i="19"/>
  <c r="KW23" i="19"/>
  <c r="CR23" i="19" s="1"/>
  <c r="T23" i="23" s="1"/>
  <c r="JS23" i="19"/>
  <c r="IY22" i="19"/>
  <c r="MF21" i="19"/>
  <c r="LB21" i="19"/>
  <c r="CV21" i="19" s="1"/>
  <c r="U21" i="23" s="1"/>
  <c r="KM21" i="19"/>
  <c r="CJ21" i="19" s="1"/>
  <c r="R21" i="23" s="1"/>
  <c r="HU20" i="19"/>
  <c r="JI19" i="19"/>
  <c r="IO19" i="19"/>
  <c r="H19" i="23" s="1"/>
  <c r="IE19" i="19"/>
  <c r="AN19" i="19" s="1"/>
  <c r="F19" i="23" s="1"/>
  <c r="HU19" i="19"/>
  <c r="MA18" i="19"/>
  <c r="DP18" i="19" s="1"/>
  <c r="Z18" i="23" s="1"/>
  <c r="LQ18" i="19"/>
  <c r="DH18" i="19" s="1"/>
  <c r="X18" i="23" s="1"/>
  <c r="LG18" i="19"/>
  <c r="KW18" i="19"/>
  <c r="CR18" i="19" s="1"/>
  <c r="T18" i="23" s="1"/>
  <c r="KM18" i="19"/>
  <c r="CJ18" i="19" s="1"/>
  <c r="R18" i="23" s="1"/>
  <c r="KC18" i="19"/>
  <c r="CB18" i="19" s="1"/>
  <c r="P18" i="23" s="1"/>
  <c r="JS18" i="19"/>
  <c r="JI18" i="19"/>
  <c r="BL18" i="19" s="1"/>
  <c r="L18" i="23" s="1"/>
  <c r="IO18" i="19"/>
  <c r="H18" i="23" s="1"/>
  <c r="KR17" i="19"/>
  <c r="MA15" i="19"/>
  <c r="DP15" i="19" s="1"/>
  <c r="Z15" i="23" s="1"/>
  <c r="HU15" i="19"/>
  <c r="AF15" i="19" s="1"/>
  <c r="D15" i="23" s="1"/>
  <c r="MA14" i="19"/>
  <c r="DP14" i="19" s="1"/>
  <c r="Z14" i="23" s="1"/>
  <c r="LQ14" i="19"/>
  <c r="DH14" i="19" s="1"/>
  <c r="X14" i="23" s="1"/>
  <c r="LG14" i="19"/>
  <c r="MA13" i="19"/>
  <c r="DP13" i="19" s="1"/>
  <c r="Z13" i="23" s="1"/>
  <c r="LL13" i="19"/>
  <c r="DD13" i="19" s="1"/>
  <c r="W13" i="23" s="1"/>
  <c r="LB13" i="19"/>
  <c r="CV13" i="19" s="1"/>
  <c r="U13" i="23" s="1"/>
  <c r="IT12" i="19"/>
  <c r="IJ12" i="19"/>
  <c r="HZ12" i="19"/>
  <c r="IT11" i="19"/>
  <c r="AZ11" i="19" s="1"/>
  <c r="I11" i="23" s="1"/>
  <c r="LQ10" i="19"/>
  <c r="LG10" i="19"/>
  <c r="CZ10" i="19" s="1"/>
  <c r="V10" i="23" s="1"/>
  <c r="KC10" i="19"/>
  <c r="CB10" i="19" s="1"/>
  <c r="P10" i="23" s="1"/>
  <c r="JS10" i="19"/>
  <c r="IY10" i="19"/>
  <c r="BD10" i="19" s="1"/>
  <c r="J10" i="23" s="1"/>
  <c r="KM9" i="19"/>
  <c r="JN9" i="19"/>
  <c r="BP9" i="19" s="1"/>
  <c r="M9" i="23" s="1"/>
  <c r="JI5" i="19"/>
  <c r="BL5" i="19" s="1"/>
  <c r="L5" i="23" s="1"/>
  <c r="IJ7" i="19"/>
  <c r="HZ7" i="19"/>
  <c r="AJ7" i="19" s="1"/>
  <c r="E7" i="23" s="1"/>
  <c r="HQ27" i="19"/>
  <c r="HQ77" i="19"/>
  <c r="IY101" i="19"/>
  <c r="IZ101" i="19" s="1"/>
  <c r="IJ101" i="19"/>
  <c r="IK101" i="19" s="1"/>
  <c r="HZ101" i="19"/>
  <c r="IA101" i="19" s="1"/>
  <c r="MA100" i="19"/>
  <c r="DP100" i="19" s="1"/>
  <c r="LG100" i="19"/>
  <c r="LH100" i="19" s="1"/>
  <c r="KM100" i="19"/>
  <c r="JS100" i="19"/>
  <c r="JT100" i="19" s="1"/>
  <c r="IY100" i="19"/>
  <c r="JD99" i="19"/>
  <c r="BH99" i="19" s="1"/>
  <c r="IE98" i="19"/>
  <c r="IJ84" i="19"/>
  <c r="AR84" i="19" s="1"/>
  <c r="G84" i="23" s="1"/>
  <c r="JX83" i="19"/>
  <c r="BX83" i="19" s="1"/>
  <c r="O83" i="23" s="1"/>
  <c r="LG81" i="19"/>
  <c r="CZ81" i="19" s="1"/>
  <c r="V81" i="23" s="1"/>
  <c r="HZ80" i="19"/>
  <c r="JN79" i="19"/>
  <c r="KW77" i="19"/>
  <c r="CR77" i="19" s="1"/>
  <c r="T77" i="23" s="1"/>
  <c r="MF75" i="19"/>
  <c r="DT75" i="19" s="1"/>
  <c r="AA75" i="23" s="1"/>
  <c r="IY74" i="19"/>
  <c r="KM73" i="19"/>
  <c r="CJ73" i="19" s="1"/>
  <c r="R73" i="23" s="1"/>
  <c r="IO101" i="19"/>
  <c r="IP101" i="19" s="1"/>
  <c r="JE100" i="19"/>
  <c r="IO100" i="19"/>
  <c r="HZ100" i="19"/>
  <c r="AJ100" i="19" s="1"/>
  <c r="MF99" i="19"/>
  <c r="DT99" i="19" s="1"/>
  <c r="LV99" i="19"/>
  <c r="DL99" i="19" s="1"/>
  <c r="LL99" i="19"/>
  <c r="DD99" i="19" s="1"/>
  <c r="LB99" i="19"/>
  <c r="CV99" i="19" s="1"/>
  <c r="KR99" i="19"/>
  <c r="CN99" i="19" s="1"/>
  <c r="KH99" i="19"/>
  <c r="HP100" i="19"/>
  <c r="HP98" i="19"/>
  <c r="Y98" i="19" s="1"/>
  <c r="HP96" i="19"/>
  <c r="HP94" i="19"/>
  <c r="HP90" i="19"/>
  <c r="HQ90" i="19" s="1"/>
  <c r="HP88" i="19"/>
  <c r="HQ88" i="19" s="1"/>
  <c r="HP84" i="19"/>
  <c r="X84" i="19" s="1"/>
  <c r="C84" i="23" s="1"/>
  <c r="HP82" i="19"/>
  <c r="HP80" i="19"/>
  <c r="HP76" i="19"/>
  <c r="HP74" i="19"/>
  <c r="X74" i="19" s="1"/>
  <c r="C74" i="23" s="1"/>
  <c r="HP70" i="19"/>
  <c r="HP66" i="19"/>
  <c r="HP64" i="19"/>
  <c r="X64" i="19" s="1"/>
  <c r="C64" i="23" s="1"/>
  <c r="HP62" i="19"/>
  <c r="HQ62" i="19" s="1"/>
  <c r="HP60" i="19"/>
  <c r="HQ60" i="19" s="1"/>
  <c r="HP56" i="19"/>
  <c r="HQ56" i="19" s="1"/>
  <c r="HP52" i="19"/>
  <c r="X52" i="19" s="1"/>
  <c r="C52" i="23" s="1"/>
  <c r="HP50" i="19"/>
  <c r="Y50" i="19" s="1"/>
  <c r="HP48" i="19"/>
  <c r="HP44" i="19"/>
  <c r="HP40" i="19"/>
  <c r="Y40" i="19" s="1"/>
  <c r="HP38" i="19"/>
  <c r="HP36" i="19"/>
  <c r="X36" i="19" s="1"/>
  <c r="C36" i="23" s="1"/>
  <c r="HP34" i="19"/>
  <c r="X34" i="19" s="1"/>
  <c r="C34" i="23" s="1"/>
  <c r="HP32" i="19"/>
  <c r="HP26" i="19"/>
  <c r="HQ26" i="19" s="1"/>
  <c r="HP24" i="19"/>
  <c r="HP22" i="19"/>
  <c r="Y22" i="19" s="1"/>
  <c r="HP20" i="19"/>
  <c r="HQ20" i="19" s="1"/>
  <c r="V3" i="23"/>
  <c r="IT101" i="19"/>
  <c r="IU101" i="19" s="1"/>
  <c r="IE101" i="19"/>
  <c r="IF101" i="19" s="1"/>
  <c r="IE100" i="19"/>
  <c r="AN100" i="19" s="1"/>
  <c r="LL83" i="19"/>
  <c r="DD83" i="19" s="1"/>
  <c r="W83" i="23" s="1"/>
  <c r="IE82" i="19"/>
  <c r="AN82" i="19" s="1"/>
  <c r="F82" i="23" s="1"/>
  <c r="JS81" i="19"/>
  <c r="BT81" i="19" s="1"/>
  <c r="N81" i="23" s="1"/>
  <c r="LB79" i="19"/>
  <c r="HU78" i="19"/>
  <c r="AF78" i="19" s="1"/>
  <c r="D78" i="23" s="1"/>
  <c r="JI77" i="19"/>
  <c r="BL77" i="19" s="1"/>
  <c r="L77" i="23" s="1"/>
  <c r="IT72" i="19"/>
  <c r="AZ72" i="19" s="1"/>
  <c r="I72" i="23" s="1"/>
  <c r="JD95" i="19"/>
  <c r="BH95" i="19" s="1"/>
  <c r="K95" i="23" s="1"/>
  <c r="IT95" i="19"/>
  <c r="AZ95" i="19" s="1"/>
  <c r="I95" i="23" s="1"/>
  <c r="IJ95" i="19"/>
  <c r="AR95" i="19" s="1"/>
  <c r="G95" i="23" s="1"/>
  <c r="HZ95" i="19"/>
  <c r="MF94" i="19"/>
  <c r="LV94" i="19"/>
  <c r="DL94" i="19" s="1"/>
  <c r="Y94" i="23" s="1"/>
  <c r="LL94" i="19"/>
  <c r="DD94" i="19" s="1"/>
  <c r="W94" i="23" s="1"/>
  <c r="LB94" i="19"/>
  <c r="CV94" i="19" s="1"/>
  <c r="U94" i="23" s="1"/>
  <c r="KR94" i="19"/>
  <c r="CN94" i="19" s="1"/>
  <c r="S94" i="23" s="1"/>
  <c r="KH94" i="19"/>
  <c r="CF94" i="19" s="1"/>
  <c r="Q94" i="23" s="1"/>
  <c r="JX94" i="19"/>
  <c r="BX94" i="19" s="1"/>
  <c r="O94" i="23" s="1"/>
  <c r="JN94" i="19"/>
  <c r="BP94" i="19" s="1"/>
  <c r="M94" i="23" s="1"/>
  <c r="IY91" i="19"/>
  <c r="BD91" i="19" s="1"/>
  <c r="J91" i="23" s="1"/>
  <c r="IO91" i="19"/>
  <c r="AV91" i="19" s="1"/>
  <c r="H91" i="23" s="1"/>
  <c r="IE91" i="19"/>
  <c r="HU91" i="19"/>
  <c r="AF91" i="19" s="1"/>
  <c r="D91" i="23" s="1"/>
  <c r="MA90" i="19"/>
  <c r="DP90" i="19" s="1"/>
  <c r="Z90" i="23" s="1"/>
  <c r="LQ90" i="19"/>
  <c r="DH90" i="19" s="1"/>
  <c r="X90" i="23" s="1"/>
  <c r="LG90" i="19"/>
  <c r="CZ90" i="19" s="1"/>
  <c r="V90" i="23" s="1"/>
  <c r="KW90" i="19"/>
  <c r="CR90" i="19" s="1"/>
  <c r="T90" i="23" s="1"/>
  <c r="KM90" i="19"/>
  <c r="CJ90" i="19" s="1"/>
  <c r="R90" i="23" s="1"/>
  <c r="KC90" i="19"/>
  <c r="CB90" i="19" s="1"/>
  <c r="P90" i="23" s="1"/>
  <c r="JS90" i="19"/>
  <c r="BT90" i="19" s="1"/>
  <c r="N90" i="23" s="1"/>
  <c r="JI90" i="19"/>
  <c r="JD87" i="19"/>
  <c r="IT87" i="19"/>
  <c r="IJ87" i="19"/>
  <c r="AR87" i="19" s="1"/>
  <c r="G87" i="23" s="1"/>
  <c r="HZ87" i="19"/>
  <c r="AJ87" i="19" s="1"/>
  <c r="E87" i="23" s="1"/>
  <c r="MF86" i="19"/>
  <c r="LV86" i="19"/>
  <c r="LL86" i="19"/>
  <c r="LB86" i="19"/>
  <c r="CV86" i="19" s="1"/>
  <c r="U86" i="23" s="1"/>
  <c r="KR86" i="19"/>
  <c r="KH86" i="19"/>
  <c r="CF86" i="19" s="1"/>
  <c r="Q86" i="23" s="1"/>
  <c r="JX86" i="19"/>
  <c r="BX86" i="19" s="1"/>
  <c r="O86" i="23" s="1"/>
  <c r="JN86" i="19"/>
  <c r="IY83" i="19"/>
  <c r="BD83" i="19" s="1"/>
  <c r="J83" i="23" s="1"/>
  <c r="IO83" i="19"/>
  <c r="AV83" i="19" s="1"/>
  <c r="H83" i="23" s="1"/>
  <c r="IE83" i="19"/>
  <c r="AN83" i="19" s="1"/>
  <c r="F83" i="23" s="1"/>
  <c r="HU83" i="19"/>
  <c r="MA82" i="19"/>
  <c r="LQ82" i="19"/>
  <c r="DH82" i="19" s="1"/>
  <c r="X82" i="23" s="1"/>
  <c r="LG82" i="19"/>
  <c r="CZ82" i="19" s="1"/>
  <c r="V82" i="23" s="1"/>
  <c r="KW82" i="19"/>
  <c r="CR82" i="19" s="1"/>
  <c r="T82" i="23" s="1"/>
  <c r="KM82" i="19"/>
  <c r="CJ82" i="19" s="1"/>
  <c r="R82" i="23" s="1"/>
  <c r="KC82" i="19"/>
  <c r="CB82" i="19" s="1"/>
  <c r="P82" i="23" s="1"/>
  <c r="JS82" i="19"/>
  <c r="BT82" i="19" s="1"/>
  <c r="N82" i="23" s="1"/>
  <c r="JI82" i="19"/>
  <c r="JD79" i="19"/>
  <c r="BH79" i="19" s="1"/>
  <c r="K79" i="23" s="1"/>
  <c r="IT79" i="19"/>
  <c r="AZ79" i="19" s="1"/>
  <c r="I79" i="23" s="1"/>
  <c r="IJ79" i="19"/>
  <c r="AR79" i="19" s="1"/>
  <c r="G79" i="23" s="1"/>
  <c r="HZ79" i="19"/>
  <c r="MF78" i="19"/>
  <c r="LV78" i="19"/>
  <c r="DL78" i="19" s="1"/>
  <c r="Y78" i="23" s="1"/>
  <c r="LL78" i="19"/>
  <c r="DD78" i="19" s="1"/>
  <c r="W78" i="23" s="1"/>
  <c r="LB78" i="19"/>
  <c r="KR78" i="19"/>
  <c r="CN78" i="19" s="1"/>
  <c r="S78" i="23" s="1"/>
  <c r="KH78" i="19"/>
  <c r="CF78" i="19" s="1"/>
  <c r="Q78" i="23" s="1"/>
  <c r="JX78" i="19"/>
  <c r="JN78" i="19"/>
  <c r="BP78" i="19" s="1"/>
  <c r="M78" i="23" s="1"/>
  <c r="IY75" i="19"/>
  <c r="BD75" i="19" s="1"/>
  <c r="J75" i="23" s="1"/>
  <c r="IO75" i="19"/>
  <c r="AV75" i="19" s="1"/>
  <c r="H75" i="23" s="1"/>
  <c r="IE75" i="19"/>
  <c r="AN75" i="19" s="1"/>
  <c r="F75" i="23" s="1"/>
  <c r="HU75" i="19"/>
  <c r="MA74" i="19"/>
  <c r="DP74" i="19" s="1"/>
  <c r="Z74" i="23" s="1"/>
  <c r="LQ74" i="19"/>
  <c r="DH74" i="19" s="1"/>
  <c r="X74" i="23" s="1"/>
  <c r="LG74" i="19"/>
  <c r="CZ74" i="19" s="1"/>
  <c r="V74" i="23" s="1"/>
  <c r="KW74" i="19"/>
  <c r="CR74" i="19" s="1"/>
  <c r="T74" i="23" s="1"/>
  <c r="KM74" i="19"/>
  <c r="CJ74" i="19" s="1"/>
  <c r="R74" i="23" s="1"/>
  <c r="KC74" i="19"/>
  <c r="CB74" i="19" s="1"/>
  <c r="P74" i="23" s="1"/>
  <c r="JS74" i="19"/>
  <c r="BT74" i="19" s="1"/>
  <c r="N74" i="23" s="1"/>
  <c r="JI74" i="19"/>
  <c r="BL74" i="19" s="1"/>
  <c r="L74" i="23" s="1"/>
  <c r="MA71" i="19"/>
  <c r="KM71" i="19"/>
  <c r="CJ71" i="19" s="1"/>
  <c r="R71" i="23" s="1"/>
  <c r="JD71" i="19"/>
  <c r="BH71" i="19" s="1"/>
  <c r="K71" i="23" s="1"/>
  <c r="IT70" i="19"/>
  <c r="LV69" i="19"/>
  <c r="DL69" i="19" s="1"/>
  <c r="Y69" i="23" s="1"/>
  <c r="KH69" i="19"/>
  <c r="CF69" i="19" s="1"/>
  <c r="Q69" i="23" s="1"/>
  <c r="IT99" i="19"/>
  <c r="AZ99" i="19" s="1"/>
  <c r="IJ99" i="19"/>
  <c r="HZ99" i="19"/>
  <c r="AJ99" i="19" s="1"/>
  <c r="MF98" i="19"/>
  <c r="DT98" i="19" s="1"/>
  <c r="LV98" i="19"/>
  <c r="DL98" i="19" s="1"/>
  <c r="LL98" i="19"/>
  <c r="LB98" i="19"/>
  <c r="CV98" i="19" s="1"/>
  <c r="KR98" i="19"/>
  <c r="CN98" i="19" s="1"/>
  <c r="KH98" i="19"/>
  <c r="CF98" i="19" s="1"/>
  <c r="JX98" i="19"/>
  <c r="JN98" i="19"/>
  <c r="BP98" i="19" s="1"/>
  <c r="IY95" i="19"/>
  <c r="BD95" i="19" s="1"/>
  <c r="J95" i="23" s="1"/>
  <c r="IO95" i="19"/>
  <c r="AV95" i="19" s="1"/>
  <c r="H95" i="23" s="1"/>
  <c r="IE95" i="19"/>
  <c r="AN95" i="19" s="1"/>
  <c r="F95" i="23" s="1"/>
  <c r="HU95" i="19"/>
  <c r="MA94" i="19"/>
  <c r="DP94" i="19" s="1"/>
  <c r="Z94" i="23" s="1"/>
  <c r="LQ94" i="19"/>
  <c r="DH94" i="19" s="1"/>
  <c r="X94" i="23" s="1"/>
  <c r="LG94" i="19"/>
  <c r="CZ94" i="19" s="1"/>
  <c r="V94" i="23" s="1"/>
  <c r="KW94" i="19"/>
  <c r="KM94" i="19"/>
  <c r="CJ94" i="19" s="1"/>
  <c r="R94" i="23" s="1"/>
  <c r="KC94" i="19"/>
  <c r="CB94" i="19" s="1"/>
  <c r="P94" i="23" s="1"/>
  <c r="JS94" i="19"/>
  <c r="JI94" i="19"/>
  <c r="BL94" i="19" s="1"/>
  <c r="L94" i="23" s="1"/>
  <c r="JD91" i="19"/>
  <c r="BH91" i="19" s="1"/>
  <c r="K91" i="23" s="1"/>
  <c r="IT91" i="19"/>
  <c r="AZ91" i="19" s="1"/>
  <c r="I91" i="23" s="1"/>
  <c r="IJ91" i="19"/>
  <c r="AR91" i="19" s="1"/>
  <c r="G91" i="23" s="1"/>
  <c r="HZ91" i="19"/>
  <c r="AJ91" i="19" s="1"/>
  <c r="E91" i="23" s="1"/>
  <c r="MF90" i="19"/>
  <c r="DT90" i="19" s="1"/>
  <c r="AA90" i="23" s="1"/>
  <c r="LV90" i="19"/>
  <c r="DL90" i="19" s="1"/>
  <c r="Y90" i="23" s="1"/>
  <c r="LL90" i="19"/>
  <c r="LB90" i="19"/>
  <c r="KR90" i="19"/>
  <c r="CN90" i="19" s="1"/>
  <c r="S90" i="23" s="1"/>
  <c r="KH90" i="19"/>
  <c r="CF90" i="19" s="1"/>
  <c r="Q90" i="23" s="1"/>
  <c r="JX90" i="19"/>
  <c r="BX90" i="19" s="1"/>
  <c r="O90" i="23" s="1"/>
  <c r="JN90" i="19"/>
  <c r="BP90" i="19" s="1"/>
  <c r="M90" i="23" s="1"/>
  <c r="IY87" i="19"/>
  <c r="BD87" i="19" s="1"/>
  <c r="J87" i="23" s="1"/>
  <c r="IO87" i="19"/>
  <c r="IE87" i="19"/>
  <c r="AN87" i="19" s="1"/>
  <c r="F87" i="23" s="1"/>
  <c r="HU87" i="19"/>
  <c r="AF87" i="19" s="1"/>
  <c r="D87" i="23" s="1"/>
  <c r="MA86" i="19"/>
  <c r="DP86" i="19" s="1"/>
  <c r="Z86" i="23" s="1"/>
  <c r="LQ86" i="19"/>
  <c r="DH86" i="19" s="1"/>
  <c r="X86" i="23" s="1"/>
  <c r="LG86" i="19"/>
  <c r="CZ86" i="19" s="1"/>
  <c r="V86" i="23" s="1"/>
  <c r="KW86" i="19"/>
  <c r="KM86" i="19"/>
  <c r="CJ86" i="19" s="1"/>
  <c r="R86" i="23" s="1"/>
  <c r="KC86" i="19"/>
  <c r="CB86" i="19" s="1"/>
  <c r="P86" i="23" s="1"/>
  <c r="JS86" i="19"/>
  <c r="BT86" i="19" s="1"/>
  <c r="N86" i="23" s="1"/>
  <c r="JI86" i="19"/>
  <c r="JD83" i="19"/>
  <c r="BH83" i="19" s="1"/>
  <c r="K83" i="23" s="1"/>
  <c r="IT83" i="19"/>
  <c r="IJ83" i="19"/>
  <c r="AR83" i="19" s="1"/>
  <c r="G83" i="23" s="1"/>
  <c r="HZ83" i="19"/>
  <c r="MF82" i="19"/>
  <c r="DT82" i="19" s="1"/>
  <c r="AA82" i="23" s="1"/>
  <c r="LV82" i="19"/>
  <c r="DL82" i="19" s="1"/>
  <c r="Y82" i="23" s="1"/>
  <c r="LL82" i="19"/>
  <c r="DD82" i="19" s="1"/>
  <c r="W82" i="23" s="1"/>
  <c r="LB82" i="19"/>
  <c r="KR82" i="19"/>
  <c r="CN82" i="19" s="1"/>
  <c r="S82" i="23" s="1"/>
  <c r="KH82" i="19"/>
  <c r="JX82" i="19"/>
  <c r="BX82" i="19" s="1"/>
  <c r="O82" i="23" s="1"/>
  <c r="JN82" i="19"/>
  <c r="BP82" i="19" s="1"/>
  <c r="M82" i="23" s="1"/>
  <c r="IY79" i="19"/>
  <c r="BD79" i="19" s="1"/>
  <c r="J79" i="23" s="1"/>
  <c r="IO79" i="19"/>
  <c r="AV79" i="19" s="1"/>
  <c r="H79" i="23" s="1"/>
  <c r="IE79" i="19"/>
  <c r="AN79" i="19" s="1"/>
  <c r="F79" i="23" s="1"/>
  <c r="HU79" i="19"/>
  <c r="AF79" i="19" s="1"/>
  <c r="D79" i="23" s="1"/>
  <c r="MA78" i="19"/>
  <c r="DP78" i="19" s="1"/>
  <c r="Z78" i="23" s="1"/>
  <c r="LQ78" i="19"/>
  <c r="DH78" i="19" s="1"/>
  <c r="X78" i="23" s="1"/>
  <c r="LG78" i="19"/>
  <c r="CZ78" i="19" s="1"/>
  <c r="V78" i="23" s="1"/>
  <c r="KW78" i="19"/>
  <c r="KM78" i="19"/>
  <c r="CJ78" i="19" s="1"/>
  <c r="R78" i="23" s="1"/>
  <c r="KC78" i="19"/>
  <c r="CB78" i="19" s="1"/>
  <c r="P78" i="23" s="1"/>
  <c r="JS78" i="19"/>
  <c r="BT78" i="19" s="1"/>
  <c r="N78" i="23" s="1"/>
  <c r="JI78" i="19"/>
  <c r="BL78" i="19" s="1"/>
  <c r="L78" i="23" s="1"/>
  <c r="JD75" i="19"/>
  <c r="BH75" i="19" s="1"/>
  <c r="K75" i="23" s="1"/>
  <c r="IT75" i="19"/>
  <c r="AZ75" i="19" s="1"/>
  <c r="I75" i="23" s="1"/>
  <c r="IJ75" i="19"/>
  <c r="AR75" i="19" s="1"/>
  <c r="G75" i="23" s="1"/>
  <c r="HZ75" i="19"/>
  <c r="MF74" i="19"/>
  <c r="DT74" i="19" s="1"/>
  <c r="AA74" i="23" s="1"/>
  <c r="LV74" i="19"/>
  <c r="LL74" i="19"/>
  <c r="LB74" i="19"/>
  <c r="CV74" i="19" s="1"/>
  <c r="U74" i="23" s="1"/>
  <c r="KR74" i="19"/>
  <c r="CN74" i="19" s="1"/>
  <c r="S74" i="23" s="1"/>
  <c r="KH74" i="19"/>
  <c r="CF74" i="19" s="1"/>
  <c r="Q74" i="23" s="1"/>
  <c r="JX74" i="19"/>
  <c r="BX74" i="19" s="1"/>
  <c r="O74" i="23" s="1"/>
  <c r="JN74" i="19"/>
  <c r="BP74" i="19" s="1"/>
  <c r="M74" i="23" s="1"/>
  <c r="IT69" i="19"/>
  <c r="AZ69" i="19" s="1"/>
  <c r="I69" i="23" s="1"/>
  <c r="IJ69" i="19"/>
  <c r="AR69" i="19" s="1"/>
  <c r="G69" i="23" s="1"/>
  <c r="HZ69" i="19"/>
  <c r="AJ69" i="19" s="1"/>
  <c r="E69" i="23" s="1"/>
  <c r="MF68" i="19"/>
  <c r="LV68" i="19"/>
  <c r="DL68" i="19" s="1"/>
  <c r="Y68" i="23" s="1"/>
  <c r="LL68" i="19"/>
  <c r="DD68" i="19" s="1"/>
  <c r="W68" i="23" s="1"/>
  <c r="LB68" i="19"/>
  <c r="CV68" i="19" s="1"/>
  <c r="U68" i="23" s="1"/>
  <c r="KR68" i="19"/>
  <c r="CN68" i="19" s="1"/>
  <c r="S68" i="23" s="1"/>
  <c r="KH68" i="19"/>
  <c r="CF68" i="19" s="1"/>
  <c r="Q68" i="23" s="1"/>
  <c r="JX68" i="19"/>
  <c r="IY71" i="19"/>
  <c r="BD71" i="19" s="1"/>
  <c r="J71" i="23" s="1"/>
  <c r="IO71" i="19"/>
  <c r="IE71" i="19"/>
  <c r="AN71" i="19" s="1"/>
  <c r="F71" i="23" s="1"/>
  <c r="HU71" i="19"/>
  <c r="AF71" i="19" s="1"/>
  <c r="D71" i="23" s="1"/>
  <c r="MA70" i="19"/>
  <c r="DP70" i="19" s="1"/>
  <c r="Z70" i="23" s="1"/>
  <c r="LQ70" i="19"/>
  <c r="DH70" i="19" s="1"/>
  <c r="X70" i="23" s="1"/>
  <c r="LG70" i="19"/>
  <c r="CZ70" i="19" s="1"/>
  <c r="V70" i="23" s="1"/>
  <c r="KW70" i="19"/>
  <c r="CR70" i="19" s="1"/>
  <c r="T70" i="23" s="1"/>
  <c r="KM70" i="19"/>
  <c r="CJ70" i="19" s="1"/>
  <c r="R70" i="23" s="1"/>
  <c r="KC70" i="19"/>
  <c r="JS70" i="19"/>
  <c r="BT70" i="19" s="1"/>
  <c r="N70" i="23" s="1"/>
  <c r="JI70" i="19"/>
  <c r="BL70" i="19" s="1"/>
  <c r="L70" i="23" s="1"/>
  <c r="JD67" i="19"/>
  <c r="BH67" i="19" s="1"/>
  <c r="K67" i="23" s="1"/>
  <c r="IT67" i="19"/>
  <c r="IJ67" i="19"/>
  <c r="AR67" i="19" s="1"/>
  <c r="G67" i="23" s="1"/>
  <c r="HZ67" i="19"/>
  <c r="AJ67" i="19" s="1"/>
  <c r="E67" i="23" s="1"/>
  <c r="MF66" i="19"/>
  <c r="DT66" i="19" s="1"/>
  <c r="AA66" i="23" s="1"/>
  <c r="LV66" i="19"/>
  <c r="DL66" i="19" s="1"/>
  <c r="Y66" i="23" s="1"/>
  <c r="LL66" i="19"/>
  <c r="DD66" i="19" s="1"/>
  <c r="W66" i="23" s="1"/>
  <c r="LB66" i="19"/>
  <c r="CV66" i="19" s="1"/>
  <c r="U66" i="23" s="1"/>
  <c r="KR66" i="19"/>
  <c r="CN66" i="19" s="1"/>
  <c r="S66" i="23" s="1"/>
  <c r="KH66" i="19"/>
  <c r="JX66" i="19"/>
  <c r="BX66" i="19" s="1"/>
  <c r="O66" i="23" s="1"/>
  <c r="JN66" i="19"/>
  <c r="BP66" i="19" s="1"/>
  <c r="M66" i="23" s="1"/>
  <c r="IY63" i="19"/>
  <c r="BD63" i="19" s="1"/>
  <c r="J63" i="23" s="1"/>
  <c r="IO63" i="19"/>
  <c r="IE63" i="19"/>
  <c r="AN63" i="19" s="1"/>
  <c r="F63" i="23" s="1"/>
  <c r="HU63" i="19"/>
  <c r="AF63" i="19" s="1"/>
  <c r="D63" i="23" s="1"/>
  <c r="MA62" i="19"/>
  <c r="DP62" i="19" s="1"/>
  <c r="Z62" i="23" s="1"/>
  <c r="LQ62" i="19"/>
  <c r="DH62" i="19" s="1"/>
  <c r="X62" i="23" s="1"/>
  <c r="LG62" i="19"/>
  <c r="CZ62" i="19" s="1"/>
  <c r="V62" i="23" s="1"/>
  <c r="KW62" i="19"/>
  <c r="CR62" i="19" s="1"/>
  <c r="T62" i="23" s="1"/>
  <c r="KM62" i="19"/>
  <c r="CJ62" i="19" s="1"/>
  <c r="R62" i="23" s="1"/>
  <c r="KC62" i="19"/>
  <c r="CB62" i="19" s="1"/>
  <c r="P62" i="23" s="1"/>
  <c r="JS62" i="19"/>
  <c r="BT62" i="19" s="1"/>
  <c r="N62" i="23" s="1"/>
  <c r="JI62" i="19"/>
  <c r="BL62" i="19" s="1"/>
  <c r="L62" i="23" s="1"/>
  <c r="JD59" i="19"/>
  <c r="BH59" i="19" s="1"/>
  <c r="K59" i="23" s="1"/>
  <c r="IT59" i="19"/>
  <c r="IJ59" i="19"/>
  <c r="AR59" i="19" s="1"/>
  <c r="G59" i="23" s="1"/>
  <c r="HZ59" i="19"/>
  <c r="AJ59" i="19" s="1"/>
  <c r="E59" i="23" s="1"/>
  <c r="MF58" i="19"/>
  <c r="DT58" i="19" s="1"/>
  <c r="AA58" i="23" s="1"/>
  <c r="LV58" i="19"/>
  <c r="DL58" i="19" s="1"/>
  <c r="Y58" i="23" s="1"/>
  <c r="LL58" i="19"/>
  <c r="DD58" i="19" s="1"/>
  <c r="W58" i="23" s="1"/>
  <c r="LB58" i="19"/>
  <c r="CV58" i="19" s="1"/>
  <c r="U58" i="23" s="1"/>
  <c r="KR58" i="19"/>
  <c r="CN58" i="19" s="1"/>
  <c r="S58" i="23" s="1"/>
  <c r="KH58" i="19"/>
  <c r="JX58" i="19"/>
  <c r="BX58" i="19" s="1"/>
  <c r="O58" i="23" s="1"/>
  <c r="JN58" i="19"/>
  <c r="BP58" i="19" s="1"/>
  <c r="M58" i="23" s="1"/>
  <c r="IY55" i="19"/>
  <c r="IO55" i="19"/>
  <c r="IE55" i="19"/>
  <c r="AN55" i="19" s="1"/>
  <c r="F55" i="23" s="1"/>
  <c r="HU55" i="19"/>
  <c r="AF55" i="19" s="1"/>
  <c r="D55" i="23" s="1"/>
  <c r="MA54" i="19"/>
  <c r="DP54" i="19" s="1"/>
  <c r="Z54" i="23" s="1"/>
  <c r="LQ54" i="19"/>
  <c r="DH54" i="19" s="1"/>
  <c r="X54" i="23" s="1"/>
  <c r="LG54" i="19"/>
  <c r="CZ54" i="19" s="1"/>
  <c r="V54" i="23" s="1"/>
  <c r="KW54" i="19"/>
  <c r="CR54" i="19" s="1"/>
  <c r="T54" i="23" s="1"/>
  <c r="KM54" i="19"/>
  <c r="CJ54" i="19" s="1"/>
  <c r="R54" i="23" s="1"/>
  <c r="KC54" i="19"/>
  <c r="CB54" i="19" s="1"/>
  <c r="P54" i="23" s="1"/>
  <c r="JS54" i="19"/>
  <c r="BT54" i="19" s="1"/>
  <c r="N54" i="23" s="1"/>
  <c r="JI54" i="19"/>
  <c r="BL54" i="19" s="1"/>
  <c r="L54" i="23" s="1"/>
  <c r="IJ52" i="19"/>
  <c r="AR52" i="19" s="1"/>
  <c r="G52" i="23" s="1"/>
  <c r="LL51" i="19"/>
  <c r="DD51" i="19" s="1"/>
  <c r="W51" i="23" s="1"/>
  <c r="JX51" i="19"/>
  <c r="BX51" i="19" s="1"/>
  <c r="O51" i="23" s="1"/>
  <c r="JI51" i="19"/>
  <c r="BL51" i="19" s="1"/>
  <c r="L51" i="23" s="1"/>
  <c r="IY49" i="19"/>
  <c r="BD49" i="19" s="1"/>
  <c r="J49" i="23" s="1"/>
  <c r="HZ49" i="19"/>
  <c r="AJ49" i="19" s="1"/>
  <c r="E49" i="23" s="1"/>
  <c r="MA48" i="19"/>
  <c r="DP48" i="19" s="1"/>
  <c r="Z48" i="23" s="1"/>
  <c r="LB48" i="19"/>
  <c r="CV48" i="19" s="1"/>
  <c r="U48" i="23" s="1"/>
  <c r="KM48" i="19"/>
  <c r="CJ48" i="19" s="1"/>
  <c r="R48" i="23" s="1"/>
  <c r="JN48" i="19"/>
  <c r="BP48" i="19" s="1"/>
  <c r="M48" i="23" s="1"/>
  <c r="IO48" i="19"/>
  <c r="AV48" i="19" s="1"/>
  <c r="H48" i="23" s="1"/>
  <c r="MF47" i="19"/>
  <c r="DT47" i="19" s="1"/>
  <c r="AA47" i="23" s="1"/>
  <c r="LQ47" i="19"/>
  <c r="DH47" i="19" s="1"/>
  <c r="X47" i="23" s="1"/>
  <c r="KR47" i="19"/>
  <c r="CN47" i="19" s="1"/>
  <c r="S47" i="23" s="1"/>
  <c r="KC47" i="19"/>
  <c r="CB47" i="19" s="1"/>
  <c r="P47" i="23" s="1"/>
  <c r="LB45" i="19"/>
  <c r="CV45" i="19" s="1"/>
  <c r="U45" i="23" s="1"/>
  <c r="KR45" i="19"/>
  <c r="CN45" i="19" s="1"/>
  <c r="S45" i="23" s="1"/>
  <c r="KC45" i="19"/>
  <c r="CB45" i="19" s="1"/>
  <c r="P45" i="23" s="1"/>
  <c r="IY45" i="19"/>
  <c r="BD45" i="19" s="1"/>
  <c r="J45" i="23" s="1"/>
  <c r="LG44" i="19"/>
  <c r="CZ44" i="19" s="1"/>
  <c r="V44" i="23" s="1"/>
  <c r="JS44" i="19"/>
  <c r="BT44" i="19" s="1"/>
  <c r="N44" i="23" s="1"/>
  <c r="HZ43" i="19"/>
  <c r="LB42" i="19"/>
  <c r="CV42" i="19" s="1"/>
  <c r="U42" i="23" s="1"/>
  <c r="JN42" i="19"/>
  <c r="BP42" i="19" s="1"/>
  <c r="M42" i="23" s="1"/>
  <c r="HU41" i="19"/>
  <c r="KW40" i="19"/>
  <c r="CR40" i="19" s="1"/>
  <c r="T40" i="23" s="1"/>
  <c r="JI40" i="19"/>
  <c r="MF38" i="19"/>
  <c r="DT38" i="19" s="1"/>
  <c r="AA38" i="23" s="1"/>
  <c r="KR38" i="19"/>
  <c r="CN38" i="19" s="1"/>
  <c r="S38" i="23" s="1"/>
  <c r="IY37" i="19"/>
  <c r="BD37" i="19" s="1"/>
  <c r="J37" i="23" s="1"/>
  <c r="MA36" i="19"/>
  <c r="DP36" i="19" s="1"/>
  <c r="Z36" i="23" s="1"/>
  <c r="KM36" i="19"/>
  <c r="CJ36" i="19" s="1"/>
  <c r="R36" i="23" s="1"/>
  <c r="IT35" i="19"/>
  <c r="AZ35" i="19" s="1"/>
  <c r="I35" i="23" s="1"/>
  <c r="IY69" i="19"/>
  <c r="IO69" i="19"/>
  <c r="AV69" i="19" s="1"/>
  <c r="H69" i="23" s="1"/>
  <c r="IE69" i="19"/>
  <c r="AN69" i="19" s="1"/>
  <c r="F69" i="23" s="1"/>
  <c r="HU69" i="19"/>
  <c r="MA68" i="19"/>
  <c r="DP68" i="19" s="1"/>
  <c r="Z68" i="23" s="1"/>
  <c r="LQ68" i="19"/>
  <c r="DH68" i="19" s="1"/>
  <c r="X68" i="23" s="1"/>
  <c r="LG68" i="19"/>
  <c r="KW68" i="19"/>
  <c r="CR68" i="19" s="1"/>
  <c r="T68" i="23" s="1"/>
  <c r="KM68" i="19"/>
  <c r="CJ68" i="19" s="1"/>
  <c r="R68" i="23" s="1"/>
  <c r="KC68" i="19"/>
  <c r="CB68" i="19" s="1"/>
  <c r="P68" i="23" s="1"/>
  <c r="JS68" i="19"/>
  <c r="BT68" i="19" s="1"/>
  <c r="N68" i="23" s="1"/>
  <c r="JI68" i="19"/>
  <c r="BL68" i="19" s="1"/>
  <c r="L68" i="23" s="1"/>
  <c r="IT65" i="19"/>
  <c r="AZ65" i="19" s="1"/>
  <c r="I65" i="23" s="1"/>
  <c r="IJ65" i="19"/>
  <c r="AR65" i="19" s="1"/>
  <c r="G65" i="23" s="1"/>
  <c r="HZ65" i="19"/>
  <c r="AJ65" i="19" s="1"/>
  <c r="E65" i="23" s="1"/>
  <c r="MF64" i="19"/>
  <c r="DT64" i="19" s="1"/>
  <c r="AA64" i="23" s="1"/>
  <c r="LV64" i="19"/>
  <c r="DL64" i="19" s="1"/>
  <c r="Y64" i="23" s="1"/>
  <c r="LL64" i="19"/>
  <c r="DD64" i="19" s="1"/>
  <c r="W64" i="23" s="1"/>
  <c r="LB64" i="19"/>
  <c r="CV64" i="19" s="1"/>
  <c r="U64" i="23" s="1"/>
  <c r="KR64" i="19"/>
  <c r="CN64" i="19" s="1"/>
  <c r="S64" i="23" s="1"/>
  <c r="KH64" i="19"/>
  <c r="CF64" i="19" s="1"/>
  <c r="Q64" i="23" s="1"/>
  <c r="JX64" i="19"/>
  <c r="BX64" i="19" s="1"/>
  <c r="O64" i="23" s="1"/>
  <c r="JN64" i="19"/>
  <c r="BP64" i="19" s="1"/>
  <c r="M64" i="23" s="1"/>
  <c r="IY61" i="19"/>
  <c r="IO61" i="19"/>
  <c r="AV61" i="19" s="1"/>
  <c r="H61" i="23" s="1"/>
  <c r="IE61" i="19"/>
  <c r="AN61" i="19" s="1"/>
  <c r="F61" i="23" s="1"/>
  <c r="HU61" i="19"/>
  <c r="AF61" i="19" s="1"/>
  <c r="D61" i="23" s="1"/>
  <c r="MA60" i="19"/>
  <c r="DP60" i="19" s="1"/>
  <c r="Z60" i="23" s="1"/>
  <c r="LQ60" i="19"/>
  <c r="DH60" i="19" s="1"/>
  <c r="X60" i="23" s="1"/>
  <c r="LG60" i="19"/>
  <c r="CZ60" i="19" s="1"/>
  <c r="V60" i="23" s="1"/>
  <c r="KW60" i="19"/>
  <c r="CR60" i="19" s="1"/>
  <c r="T60" i="23" s="1"/>
  <c r="KM60" i="19"/>
  <c r="CJ60" i="19" s="1"/>
  <c r="R60" i="23" s="1"/>
  <c r="KC60" i="19"/>
  <c r="CB60" i="19" s="1"/>
  <c r="P60" i="23" s="1"/>
  <c r="JS60" i="19"/>
  <c r="BT60" i="19" s="1"/>
  <c r="N60" i="23" s="1"/>
  <c r="JI60" i="19"/>
  <c r="BL60" i="19" s="1"/>
  <c r="L60" i="23" s="1"/>
  <c r="IT57" i="19"/>
  <c r="AZ57" i="19" s="1"/>
  <c r="I57" i="23" s="1"/>
  <c r="IJ57" i="19"/>
  <c r="HZ57" i="19"/>
  <c r="AJ57" i="19" s="1"/>
  <c r="E57" i="23" s="1"/>
  <c r="MF56" i="19"/>
  <c r="DT56" i="19" s="1"/>
  <c r="AA56" i="23" s="1"/>
  <c r="LV56" i="19"/>
  <c r="DL56" i="19" s="1"/>
  <c r="Y56" i="23" s="1"/>
  <c r="LL56" i="19"/>
  <c r="DD56" i="19" s="1"/>
  <c r="W56" i="23" s="1"/>
  <c r="LB56" i="19"/>
  <c r="CV56" i="19" s="1"/>
  <c r="U56" i="23" s="1"/>
  <c r="KR56" i="19"/>
  <c r="CN56" i="19" s="1"/>
  <c r="S56" i="23" s="1"/>
  <c r="KH56" i="19"/>
  <c r="CF56" i="19" s="1"/>
  <c r="Q56" i="23" s="1"/>
  <c r="JX56" i="19"/>
  <c r="BX56" i="19" s="1"/>
  <c r="O56" i="23" s="1"/>
  <c r="JN56" i="19"/>
  <c r="BP56" i="19" s="1"/>
  <c r="M56" i="23" s="1"/>
  <c r="IY53" i="19"/>
  <c r="BD53" i="19" s="1"/>
  <c r="J53" i="23" s="1"/>
  <c r="IO53" i="19"/>
  <c r="AV53" i="19" s="1"/>
  <c r="H53" i="23" s="1"/>
  <c r="IE53" i="19"/>
  <c r="HU53" i="19"/>
  <c r="AF53" i="19" s="1"/>
  <c r="D53" i="23" s="1"/>
  <c r="MA52" i="19"/>
  <c r="DP52" i="19" s="1"/>
  <c r="Z52" i="23" s="1"/>
  <c r="LQ52" i="19"/>
  <c r="DH52" i="19" s="1"/>
  <c r="X52" i="23" s="1"/>
  <c r="LG52" i="19"/>
  <c r="CZ52" i="19" s="1"/>
  <c r="V52" i="23" s="1"/>
  <c r="KW52" i="19"/>
  <c r="CR52" i="19" s="1"/>
  <c r="T52" i="23" s="1"/>
  <c r="KM52" i="19"/>
  <c r="KC52" i="19"/>
  <c r="CB52" i="19" s="1"/>
  <c r="P52" i="23" s="1"/>
  <c r="JS52" i="19"/>
  <c r="BT52" i="19" s="1"/>
  <c r="N52" i="23" s="1"/>
  <c r="JI52" i="19"/>
  <c r="BL52" i="19" s="1"/>
  <c r="L52" i="23" s="1"/>
  <c r="IJ50" i="19"/>
  <c r="AR50" i="19" s="1"/>
  <c r="G50" i="23" s="1"/>
  <c r="HU50" i="19"/>
  <c r="AF50" i="19" s="1"/>
  <c r="D50" i="23" s="1"/>
  <c r="LL49" i="19"/>
  <c r="KW49" i="19"/>
  <c r="CR49" i="19" s="1"/>
  <c r="T49" i="23" s="1"/>
  <c r="JX49" i="19"/>
  <c r="BX49" i="19" s="1"/>
  <c r="O49" i="23" s="1"/>
  <c r="JI49" i="19"/>
  <c r="BL49" i="19" s="1"/>
  <c r="L49" i="23" s="1"/>
  <c r="IY47" i="19"/>
  <c r="HZ47" i="19"/>
  <c r="AJ47" i="19" s="1"/>
  <c r="E47" i="23" s="1"/>
  <c r="MA46" i="19"/>
  <c r="LB46" i="19"/>
  <c r="KM46" i="19"/>
  <c r="CJ46" i="19" s="1"/>
  <c r="R46" i="23" s="1"/>
  <c r="JN46" i="19"/>
  <c r="BP46" i="19" s="1"/>
  <c r="M46" i="23" s="1"/>
  <c r="IO46" i="19"/>
  <c r="AV46" i="19" s="1"/>
  <c r="H46" i="23" s="1"/>
  <c r="MF45" i="19"/>
  <c r="DT45" i="19" s="1"/>
  <c r="AA45" i="23" s="1"/>
  <c r="LQ45" i="19"/>
  <c r="DH45" i="19" s="1"/>
  <c r="X45" i="23" s="1"/>
  <c r="JD63" i="19"/>
  <c r="BH63" i="19" s="1"/>
  <c r="K63" i="23" s="1"/>
  <c r="JD55" i="19"/>
  <c r="BH55" i="19" s="1"/>
  <c r="K55" i="23" s="1"/>
  <c r="KC40" i="19"/>
  <c r="CB40" i="19" s="1"/>
  <c r="P40" i="23" s="1"/>
  <c r="IJ39" i="19"/>
  <c r="LL38" i="19"/>
  <c r="DD38" i="19" s="1"/>
  <c r="W38" i="23" s="1"/>
  <c r="JX38" i="19"/>
  <c r="BX38" i="19" s="1"/>
  <c r="O38" i="23" s="1"/>
  <c r="IE37" i="19"/>
  <c r="AN37" i="19" s="1"/>
  <c r="F37" i="23" s="1"/>
  <c r="LG36" i="19"/>
  <c r="CZ36" i="19" s="1"/>
  <c r="V36" i="23" s="1"/>
  <c r="JS36" i="19"/>
  <c r="BT36" i="19" s="1"/>
  <c r="N36" i="23" s="1"/>
  <c r="IT42" i="19"/>
  <c r="AZ42" i="19" s="1"/>
  <c r="I42" i="23" s="1"/>
  <c r="IJ42" i="19"/>
  <c r="AR42" i="19" s="1"/>
  <c r="G42" i="23" s="1"/>
  <c r="HZ42" i="19"/>
  <c r="AJ42" i="19" s="1"/>
  <c r="E42" i="23" s="1"/>
  <c r="MF41" i="19"/>
  <c r="DT41" i="19" s="1"/>
  <c r="AA41" i="23" s="1"/>
  <c r="LV41" i="19"/>
  <c r="DL41" i="19" s="1"/>
  <c r="Y41" i="23" s="1"/>
  <c r="LL41" i="19"/>
  <c r="DD41" i="19" s="1"/>
  <c r="W41" i="23" s="1"/>
  <c r="LB41" i="19"/>
  <c r="CV41" i="19" s="1"/>
  <c r="U41" i="23" s="1"/>
  <c r="KR41" i="19"/>
  <c r="CN41" i="19" s="1"/>
  <c r="S41" i="23" s="1"/>
  <c r="KH41" i="19"/>
  <c r="CF41" i="19" s="1"/>
  <c r="Q41" i="23" s="1"/>
  <c r="JX41" i="19"/>
  <c r="BX41" i="19" s="1"/>
  <c r="O41" i="23" s="1"/>
  <c r="JN41" i="19"/>
  <c r="BP41" i="19" s="1"/>
  <c r="M41" i="23" s="1"/>
  <c r="IY38" i="19"/>
  <c r="BD38" i="19" s="1"/>
  <c r="J38" i="23" s="1"/>
  <c r="IO38" i="19"/>
  <c r="AV38" i="19" s="1"/>
  <c r="H38" i="23" s="1"/>
  <c r="IE38" i="19"/>
  <c r="AN38" i="19" s="1"/>
  <c r="F38" i="23" s="1"/>
  <c r="HU38" i="19"/>
  <c r="AF38" i="19" s="1"/>
  <c r="D38" i="23" s="1"/>
  <c r="MA37" i="19"/>
  <c r="LQ37" i="19"/>
  <c r="DH37" i="19" s="1"/>
  <c r="X37" i="23" s="1"/>
  <c r="LG37" i="19"/>
  <c r="CZ37" i="19" s="1"/>
  <c r="V37" i="23" s="1"/>
  <c r="KW37" i="19"/>
  <c r="CR37" i="19" s="1"/>
  <c r="T37" i="23" s="1"/>
  <c r="KM37" i="19"/>
  <c r="CJ37" i="19" s="1"/>
  <c r="R37" i="23" s="1"/>
  <c r="KC37" i="19"/>
  <c r="CB37" i="19" s="1"/>
  <c r="P37" i="23" s="1"/>
  <c r="JS37" i="19"/>
  <c r="BT37" i="19" s="1"/>
  <c r="N37" i="23" s="1"/>
  <c r="JI37" i="19"/>
  <c r="BL37" i="19" s="1"/>
  <c r="L37" i="23" s="1"/>
  <c r="LQ34" i="19"/>
  <c r="DH34" i="19" s="1"/>
  <c r="X34" i="23" s="1"/>
  <c r="IE28" i="19"/>
  <c r="AN28" i="19" s="1"/>
  <c r="F28" i="23" s="1"/>
  <c r="JS27" i="19"/>
  <c r="BT27" i="19" s="1"/>
  <c r="N27" i="23" s="1"/>
  <c r="LB25" i="19"/>
  <c r="CV25" i="19" s="1"/>
  <c r="U25" i="23" s="1"/>
  <c r="HU24" i="19"/>
  <c r="AF24" i="19" s="1"/>
  <c r="D24" i="23" s="1"/>
  <c r="JI23" i="19"/>
  <c r="BL23" i="19" s="1"/>
  <c r="L23" i="23" s="1"/>
  <c r="KR21" i="19"/>
  <c r="CN21" i="19" s="1"/>
  <c r="S21" i="23" s="1"/>
  <c r="MA19" i="19"/>
  <c r="DP19" i="19" s="1"/>
  <c r="Z19" i="23" s="1"/>
  <c r="IT18" i="19"/>
  <c r="AZ18" i="19" s="1"/>
  <c r="I18" i="23" s="1"/>
  <c r="KH17" i="19"/>
  <c r="CF17" i="19" s="1"/>
  <c r="Q17" i="23" s="1"/>
  <c r="LQ15" i="19"/>
  <c r="DH15" i="19" s="1"/>
  <c r="X15" i="23" s="1"/>
  <c r="KW45" i="19"/>
  <c r="CR45" i="19" s="1"/>
  <c r="T45" i="23" s="1"/>
  <c r="JX45" i="19"/>
  <c r="BX45" i="19" s="1"/>
  <c r="O45" i="23" s="1"/>
  <c r="JI45" i="19"/>
  <c r="BL45" i="19" s="1"/>
  <c r="L45" i="23" s="1"/>
  <c r="IY44" i="19"/>
  <c r="BD44" i="19" s="1"/>
  <c r="J44" i="23" s="1"/>
  <c r="IO44" i="19"/>
  <c r="IE44" i="19"/>
  <c r="AN44" i="19" s="1"/>
  <c r="F44" i="23" s="1"/>
  <c r="HU44" i="19"/>
  <c r="AF44" i="19" s="1"/>
  <c r="D44" i="23" s="1"/>
  <c r="MA43" i="19"/>
  <c r="DP43" i="19" s="1"/>
  <c r="Z43" i="23" s="1"/>
  <c r="LQ43" i="19"/>
  <c r="LG43" i="19"/>
  <c r="CZ43" i="19" s="1"/>
  <c r="V43" i="23" s="1"/>
  <c r="KW43" i="19"/>
  <c r="CR43" i="19" s="1"/>
  <c r="T43" i="23" s="1"/>
  <c r="KM43" i="19"/>
  <c r="CJ43" i="19" s="1"/>
  <c r="R43" i="23" s="1"/>
  <c r="KC43" i="19"/>
  <c r="JS43" i="19"/>
  <c r="BT43" i="19" s="1"/>
  <c r="N43" i="23" s="1"/>
  <c r="JI43" i="19"/>
  <c r="BL43" i="19" s="1"/>
  <c r="L43" i="23" s="1"/>
  <c r="IT40" i="19"/>
  <c r="AZ40" i="19" s="1"/>
  <c r="I40" i="23" s="1"/>
  <c r="IJ40" i="19"/>
  <c r="HZ40" i="19"/>
  <c r="AJ40" i="19" s="1"/>
  <c r="E40" i="23" s="1"/>
  <c r="MF39" i="19"/>
  <c r="DT39" i="19" s="1"/>
  <c r="AA39" i="23" s="1"/>
  <c r="LV39" i="19"/>
  <c r="DL39" i="19" s="1"/>
  <c r="Y39" i="23" s="1"/>
  <c r="LL39" i="19"/>
  <c r="DD39" i="19" s="1"/>
  <c r="W39" i="23" s="1"/>
  <c r="LB39" i="19"/>
  <c r="CV39" i="19" s="1"/>
  <c r="U39" i="23" s="1"/>
  <c r="KR39" i="19"/>
  <c r="CN39" i="19" s="1"/>
  <c r="S39" i="23" s="1"/>
  <c r="KH39" i="19"/>
  <c r="CF39" i="19" s="1"/>
  <c r="Q39" i="23" s="1"/>
  <c r="JX39" i="19"/>
  <c r="JN39" i="19"/>
  <c r="BP39" i="19" s="1"/>
  <c r="M39" i="23" s="1"/>
  <c r="IY36" i="19"/>
  <c r="BD36" i="19" s="1"/>
  <c r="J36" i="23" s="1"/>
  <c r="IO36" i="19"/>
  <c r="AV36" i="19" s="1"/>
  <c r="H36" i="23" s="1"/>
  <c r="IE36" i="19"/>
  <c r="HU35" i="19"/>
  <c r="AF35" i="19" s="1"/>
  <c r="D35" i="23" s="1"/>
  <c r="MF33" i="19"/>
  <c r="DT33" i="19" s="1"/>
  <c r="AA33" i="23" s="1"/>
  <c r="KR33" i="19"/>
  <c r="HZ33" i="19"/>
  <c r="IO32" i="19"/>
  <c r="AV32" i="19" s="1"/>
  <c r="H32" i="23" s="1"/>
  <c r="LQ31" i="19"/>
  <c r="DH31" i="19" s="1"/>
  <c r="X31" i="23" s="1"/>
  <c r="KC31" i="19"/>
  <c r="CB31" i="19" s="1"/>
  <c r="P31" i="23" s="1"/>
  <c r="MA27" i="19"/>
  <c r="DP27" i="19" s="1"/>
  <c r="Z27" i="23" s="1"/>
  <c r="IT26" i="19"/>
  <c r="AZ26" i="19" s="1"/>
  <c r="I26" i="23" s="1"/>
  <c r="KH25" i="19"/>
  <c r="CF25" i="19" s="1"/>
  <c r="Q25" i="23" s="1"/>
  <c r="LQ23" i="19"/>
  <c r="DH23" i="19" s="1"/>
  <c r="X23" i="23" s="1"/>
  <c r="IJ22" i="19"/>
  <c r="AR22" i="19" s="1"/>
  <c r="G22" i="23" s="1"/>
  <c r="JX21" i="19"/>
  <c r="BX21" i="19" s="1"/>
  <c r="O21" i="23" s="1"/>
  <c r="LG19" i="19"/>
  <c r="CZ19" i="19" s="1"/>
  <c r="V19" i="23" s="1"/>
  <c r="JE10" i="19"/>
  <c r="LB37" i="19"/>
  <c r="CV37" i="19" s="1"/>
  <c r="U37" i="23" s="1"/>
  <c r="KR37" i="19"/>
  <c r="CN37" i="19" s="1"/>
  <c r="S37" i="23" s="1"/>
  <c r="KH37" i="19"/>
  <c r="CF37" i="19" s="1"/>
  <c r="Q37" i="23" s="1"/>
  <c r="JX37" i="19"/>
  <c r="BX37" i="19" s="1"/>
  <c r="O37" i="23" s="1"/>
  <c r="JN37" i="19"/>
  <c r="BP37" i="19" s="1"/>
  <c r="M37" i="23" s="1"/>
  <c r="IO35" i="19"/>
  <c r="AV35" i="19" s="1"/>
  <c r="H35" i="23" s="1"/>
  <c r="KC34" i="19"/>
  <c r="CB34" i="19" s="1"/>
  <c r="P34" i="23" s="1"/>
  <c r="LG27" i="19"/>
  <c r="CZ27" i="19" s="1"/>
  <c r="V27" i="23" s="1"/>
  <c r="IY20" i="19"/>
  <c r="BD20" i="19" s="1"/>
  <c r="J20" i="23" s="1"/>
  <c r="KM19" i="19"/>
  <c r="CJ19" i="19" s="1"/>
  <c r="R19" i="23" s="1"/>
  <c r="LV17" i="19"/>
  <c r="DL17" i="19" s="1"/>
  <c r="Y17" i="23" s="1"/>
  <c r="IO16" i="19"/>
  <c r="H16" i="23" s="1"/>
  <c r="KC15" i="19"/>
  <c r="CB15" i="19" s="1"/>
  <c r="P15" i="23" s="1"/>
  <c r="IY33" i="19"/>
  <c r="BD33" i="19" s="1"/>
  <c r="J33" i="23" s="1"/>
  <c r="IO33" i="19"/>
  <c r="AV33" i="19" s="1"/>
  <c r="H33" i="23" s="1"/>
  <c r="MF32" i="19"/>
  <c r="DT32" i="19" s="1"/>
  <c r="AA32" i="23" s="1"/>
  <c r="KM32" i="19"/>
  <c r="CJ32" i="19" s="1"/>
  <c r="R32" i="23" s="1"/>
  <c r="KC32" i="19"/>
  <c r="CB32" i="19" s="1"/>
  <c r="P32" i="23" s="1"/>
  <c r="IY29" i="19"/>
  <c r="BD29" i="19" s="1"/>
  <c r="J29" i="23" s="1"/>
  <c r="IO29" i="19"/>
  <c r="AV29" i="19" s="1"/>
  <c r="H29" i="23" s="1"/>
  <c r="IE29" i="19"/>
  <c r="AN29" i="19" s="1"/>
  <c r="F29" i="23" s="1"/>
  <c r="HU29" i="19"/>
  <c r="AF29" i="19" s="1"/>
  <c r="D29" i="23" s="1"/>
  <c r="MA28" i="19"/>
  <c r="DP28" i="19" s="1"/>
  <c r="Z28" i="23" s="1"/>
  <c r="IT25" i="19"/>
  <c r="AZ25" i="19" s="1"/>
  <c r="I25" i="23" s="1"/>
  <c r="IJ25" i="19"/>
  <c r="AR25" i="19" s="1"/>
  <c r="G25" i="23" s="1"/>
  <c r="HZ25" i="19"/>
  <c r="AJ25" i="19" s="1"/>
  <c r="E25" i="23" s="1"/>
  <c r="MF24" i="19"/>
  <c r="LV24" i="19"/>
  <c r="DL24" i="19" s="1"/>
  <c r="Y24" i="23" s="1"/>
  <c r="LL24" i="19"/>
  <c r="DD24" i="19" s="1"/>
  <c r="W24" i="23" s="1"/>
  <c r="LB24" i="19"/>
  <c r="CV24" i="19" s="1"/>
  <c r="U24" i="23" s="1"/>
  <c r="KR24" i="19"/>
  <c r="CN24" i="19" s="1"/>
  <c r="S24" i="23" s="1"/>
  <c r="KH24" i="19"/>
  <c r="CF24" i="19" s="1"/>
  <c r="Q24" i="23" s="1"/>
  <c r="JX24" i="19"/>
  <c r="BX24" i="19" s="1"/>
  <c r="O24" i="23" s="1"/>
  <c r="JN24" i="19"/>
  <c r="IY21" i="19"/>
  <c r="BD21" i="19" s="1"/>
  <c r="J21" i="23" s="1"/>
  <c r="IO21" i="19"/>
  <c r="H21" i="23" s="1"/>
  <c r="IE21" i="19"/>
  <c r="AN21" i="19" s="1"/>
  <c r="F21" i="23" s="1"/>
  <c r="HU21" i="19"/>
  <c r="AF21" i="19" s="1"/>
  <c r="D21" i="23" s="1"/>
  <c r="MA20" i="19"/>
  <c r="DP20" i="19" s="1"/>
  <c r="Z20" i="23" s="1"/>
  <c r="LQ20" i="19"/>
  <c r="DH20" i="19" s="1"/>
  <c r="X20" i="23" s="1"/>
  <c r="LG20" i="19"/>
  <c r="CZ20" i="19" s="1"/>
  <c r="V20" i="23" s="1"/>
  <c r="KW20" i="19"/>
  <c r="KM20" i="19"/>
  <c r="CJ20" i="19" s="1"/>
  <c r="R20" i="23" s="1"/>
  <c r="KC20" i="19"/>
  <c r="CB20" i="19" s="1"/>
  <c r="P20" i="23" s="1"/>
  <c r="JS20" i="19"/>
  <c r="BT20" i="19" s="1"/>
  <c r="N20" i="23" s="1"/>
  <c r="JI20" i="19"/>
  <c r="BL20" i="19" s="1"/>
  <c r="L20" i="23" s="1"/>
  <c r="IT17" i="19"/>
  <c r="AZ17" i="19" s="1"/>
  <c r="I17" i="23" s="1"/>
  <c r="IJ17" i="19"/>
  <c r="AR17" i="19" s="1"/>
  <c r="G17" i="23" s="1"/>
  <c r="HZ17" i="19"/>
  <c r="AJ17" i="19" s="1"/>
  <c r="E17" i="23" s="1"/>
  <c r="MF16" i="19"/>
  <c r="DT16" i="19" s="1"/>
  <c r="AA16" i="23" s="1"/>
  <c r="LV16" i="19"/>
  <c r="DL16" i="19" s="1"/>
  <c r="Y16" i="23" s="1"/>
  <c r="LL16" i="19"/>
  <c r="DD16" i="19" s="1"/>
  <c r="W16" i="23" s="1"/>
  <c r="LB16" i="19"/>
  <c r="CV16" i="19" s="1"/>
  <c r="U16" i="23" s="1"/>
  <c r="KR16" i="19"/>
  <c r="CN16" i="19" s="1"/>
  <c r="S16" i="23" s="1"/>
  <c r="KH16" i="19"/>
  <c r="CF16" i="19" s="1"/>
  <c r="Q16" i="23" s="1"/>
  <c r="JX16" i="19"/>
  <c r="BX16" i="19" s="1"/>
  <c r="O16" i="23" s="1"/>
  <c r="JN16" i="19"/>
  <c r="BP16" i="19" s="1"/>
  <c r="M16" i="23" s="1"/>
  <c r="IO14" i="19"/>
  <c r="LQ13" i="19"/>
  <c r="DH13" i="19" s="1"/>
  <c r="X13" i="23" s="1"/>
  <c r="KC13" i="19"/>
  <c r="CB13" i="19" s="1"/>
  <c r="P13" i="23" s="1"/>
  <c r="KW5" i="19"/>
  <c r="CR5" i="19" s="1"/>
  <c r="T5" i="23" s="1"/>
  <c r="IY4" i="19"/>
  <c r="BD4" i="19" s="1"/>
  <c r="J4" i="23" s="1"/>
  <c r="JJ8" i="19"/>
  <c r="KX8" i="19"/>
  <c r="HU36" i="19"/>
  <c r="AF36" i="19" s="1"/>
  <c r="D36" i="23" s="1"/>
  <c r="MA35" i="19"/>
  <c r="LQ35" i="19"/>
  <c r="DH35" i="19" s="1"/>
  <c r="X35" i="23" s="1"/>
  <c r="LG35" i="19"/>
  <c r="CZ35" i="19" s="1"/>
  <c r="V35" i="23" s="1"/>
  <c r="KW35" i="19"/>
  <c r="CR35" i="19" s="1"/>
  <c r="T35" i="23" s="1"/>
  <c r="KM35" i="19"/>
  <c r="CJ35" i="19" s="1"/>
  <c r="R35" i="23" s="1"/>
  <c r="KC35" i="19"/>
  <c r="JS35" i="19"/>
  <c r="BT35" i="19" s="1"/>
  <c r="N35" i="23" s="1"/>
  <c r="JI35" i="19"/>
  <c r="BL35" i="19" s="1"/>
  <c r="L35" i="23" s="1"/>
  <c r="JI34" i="19"/>
  <c r="BL34" i="19" s="1"/>
  <c r="L34" i="23" s="1"/>
  <c r="MA32" i="19"/>
  <c r="LQ32" i="19"/>
  <c r="DH32" i="19" s="1"/>
  <c r="X32" i="23" s="1"/>
  <c r="KR32" i="19"/>
  <c r="CN32" i="19" s="1"/>
  <c r="S32" i="23" s="1"/>
  <c r="HU14" i="19"/>
  <c r="AF14" i="19" s="1"/>
  <c r="D14" i="23" s="1"/>
  <c r="KW13" i="19"/>
  <c r="CR13" i="19" s="1"/>
  <c r="T13" i="23" s="1"/>
  <c r="JI13" i="19"/>
  <c r="BL13" i="19" s="1"/>
  <c r="L13" i="23" s="1"/>
  <c r="KW14" i="19"/>
  <c r="CR14" i="19" s="1"/>
  <c r="T14" i="23" s="1"/>
  <c r="KM14" i="19"/>
  <c r="KC14" i="19"/>
  <c r="CB14" i="19" s="1"/>
  <c r="P14" i="23" s="1"/>
  <c r="JS14" i="19"/>
  <c r="BT14" i="19" s="1"/>
  <c r="N14" i="23" s="1"/>
  <c r="JI14" i="19"/>
  <c r="BL14" i="19" s="1"/>
  <c r="L14" i="23" s="1"/>
  <c r="LQ12" i="19"/>
  <c r="LG12" i="19"/>
  <c r="KW12" i="19"/>
  <c r="KM12" i="19"/>
  <c r="KC12" i="19"/>
  <c r="JS12" i="19"/>
  <c r="JI12" i="19"/>
  <c r="MF10" i="19"/>
  <c r="KW10" i="19"/>
  <c r="KM10" i="19"/>
  <c r="JN10" i="19"/>
  <c r="BP10" i="19" s="1"/>
  <c r="M10" i="23" s="1"/>
  <c r="IO10" i="19"/>
  <c r="H10" i="23" s="1"/>
  <c r="IE10" i="19"/>
  <c r="LV9" i="19"/>
  <c r="DL9" i="19" s="1"/>
  <c r="Y9" i="23" s="1"/>
  <c r="KR9" i="19"/>
  <c r="CN9" i="19" s="1"/>
  <c r="S9" i="23" s="1"/>
  <c r="KC9" i="19"/>
  <c r="CB9" i="19" s="1"/>
  <c r="P9" i="23" s="1"/>
  <c r="KW6" i="19"/>
  <c r="KM6" i="19"/>
  <c r="KC6" i="19"/>
  <c r="JS6" i="19"/>
  <c r="JI6" i="19"/>
  <c r="LB5" i="19"/>
  <c r="CV5" i="19" s="1"/>
  <c r="U5" i="23" s="1"/>
  <c r="KM5" i="19"/>
  <c r="CJ5" i="19" s="1"/>
  <c r="R5" i="23" s="1"/>
  <c r="JN5" i="19"/>
  <c r="BP5" i="19" s="1"/>
  <c r="M5" i="23" s="1"/>
  <c r="MA4" i="19"/>
  <c r="LQ4" i="19"/>
  <c r="LG4" i="19"/>
  <c r="KW4" i="19"/>
  <c r="KM4" i="19"/>
  <c r="KC4" i="19"/>
  <c r="JS4" i="19"/>
  <c r="BT4" i="19" s="1"/>
  <c r="N4" i="23" s="1"/>
  <c r="JI4" i="19"/>
  <c r="BL4" i="19" s="1"/>
  <c r="L4" i="23" s="1"/>
  <c r="IJ5" i="19"/>
  <c r="AR5" i="19" s="1"/>
  <c r="G5" i="23" s="1"/>
  <c r="IE9" i="19"/>
  <c r="AN9" i="19" s="1"/>
  <c r="F9" i="23" s="1"/>
  <c r="HZ9" i="19"/>
  <c r="AJ9" i="19" s="1"/>
  <c r="E9" i="23" s="1"/>
  <c r="HZ5" i="19"/>
  <c r="AJ5" i="19" s="1"/>
  <c r="E5" i="23" s="1"/>
  <c r="HU5" i="19"/>
  <c r="AF5" i="19" s="1"/>
  <c r="D5" i="23" s="1"/>
  <c r="IE8" i="19"/>
  <c r="AN8" i="19" s="1"/>
  <c r="F8" i="23" s="1"/>
  <c r="HU6" i="19"/>
  <c r="AF6" i="19" s="1"/>
  <c r="D6" i="23" s="1"/>
  <c r="LL12" i="19"/>
  <c r="LB12" i="19"/>
  <c r="KR12" i="19"/>
  <c r="KH12" i="19"/>
  <c r="JX12" i="19"/>
  <c r="JN12" i="19"/>
  <c r="IO12" i="19"/>
  <c r="H12" i="23" s="1"/>
  <c r="HU11" i="19"/>
  <c r="AF11" i="19" s="1"/>
  <c r="D11" i="23" s="1"/>
  <c r="MA10" i="19"/>
  <c r="LB10" i="19"/>
  <c r="CV10" i="19" s="1"/>
  <c r="U10" i="23" s="1"/>
  <c r="KR10" i="19"/>
  <c r="JI10" i="19"/>
  <c r="MF9" i="19"/>
  <c r="DT9" i="19" s="1"/>
  <c r="AA9" i="23" s="1"/>
  <c r="LQ9" i="19"/>
  <c r="DH9" i="19" s="1"/>
  <c r="X9" i="23" s="1"/>
  <c r="LQ6" i="19"/>
  <c r="KR6" i="19"/>
  <c r="KH6" i="19"/>
  <c r="JX6" i="19"/>
  <c r="JN6" i="19"/>
  <c r="IT6" i="19"/>
  <c r="AZ6" i="19" s="1"/>
  <c r="I6" i="23" s="1"/>
  <c r="LG5" i="19"/>
  <c r="CZ5" i="19" s="1"/>
  <c r="V5" i="23" s="1"/>
  <c r="KH5" i="19"/>
  <c r="CF5" i="19" s="1"/>
  <c r="Q5" i="23" s="1"/>
  <c r="JS5" i="19"/>
  <c r="BT5" i="19" s="1"/>
  <c r="N5" i="23" s="1"/>
  <c r="HP11" i="19"/>
  <c r="X11" i="19" s="1"/>
  <c r="C11" i="23" s="1"/>
  <c r="IE6" i="19"/>
  <c r="AN6" i="19" s="1"/>
  <c r="F6" i="23" s="1"/>
  <c r="IE4" i="19"/>
  <c r="AN4" i="19" s="1"/>
  <c r="F4" i="23" s="1"/>
  <c r="JE92" i="19"/>
  <c r="LC92" i="19"/>
  <c r="IP80" i="19"/>
  <c r="JE80" i="19"/>
  <c r="JJ80" i="19"/>
  <c r="KD80" i="19"/>
  <c r="LC80" i="19"/>
  <c r="JE68" i="19"/>
  <c r="IK56" i="19"/>
  <c r="JE56" i="19"/>
  <c r="LH56" i="19"/>
  <c r="JE44" i="19"/>
  <c r="JJ44" i="19"/>
  <c r="MG44" i="19"/>
  <c r="JE32" i="19"/>
  <c r="JE97" i="19"/>
  <c r="LW97" i="19"/>
  <c r="MB97" i="19"/>
  <c r="Y78" i="19"/>
  <c r="HQ54" i="19"/>
  <c r="HV96" i="19"/>
  <c r="IZ96" i="19"/>
  <c r="JE96" i="19"/>
  <c r="LW96" i="19"/>
  <c r="JT91" i="19"/>
  <c r="KI91" i="19"/>
  <c r="KX91" i="19"/>
  <c r="LH91" i="19"/>
  <c r="JT87" i="19"/>
  <c r="LH87" i="19"/>
  <c r="KS83" i="19"/>
  <c r="LC83" i="19"/>
  <c r="LH83" i="19"/>
  <c r="MG79" i="19"/>
  <c r="KN75" i="19"/>
  <c r="JY71" i="19"/>
  <c r="KX71" i="19"/>
  <c r="LR67" i="19"/>
  <c r="JJ63" i="19"/>
  <c r="LC59" i="19"/>
  <c r="KD55" i="19"/>
  <c r="KN51" i="19"/>
  <c r="LH51" i="19"/>
  <c r="JT39" i="19"/>
  <c r="IZ35" i="19"/>
  <c r="KX31" i="19"/>
  <c r="LH15" i="19"/>
  <c r="LM15" i="19"/>
  <c r="LL100" i="19"/>
  <c r="KR100" i="19"/>
  <c r="JX100" i="19"/>
  <c r="HU52" i="19"/>
  <c r="AF52" i="19" s="1"/>
  <c r="D52" i="23" s="1"/>
  <c r="KW51" i="19"/>
  <c r="CR51" i="19" s="1"/>
  <c r="T51" i="23" s="1"/>
  <c r="IZ88" i="19"/>
  <c r="JE88" i="19"/>
  <c r="KX88" i="19"/>
  <c r="JE72" i="19"/>
  <c r="JJ72" i="19"/>
  <c r="KN72" i="19"/>
  <c r="HV60" i="19"/>
  <c r="JE60" i="19"/>
  <c r="LW60" i="19"/>
  <c r="IF52" i="19"/>
  <c r="JE52" i="19"/>
  <c r="KI52" i="19"/>
  <c r="JE40" i="19"/>
  <c r="JT40" i="19"/>
  <c r="JE28" i="19"/>
  <c r="IA94" i="19"/>
  <c r="IF94" i="19"/>
  <c r="JE94" i="19"/>
  <c r="LR94" i="19"/>
  <c r="JE90" i="19"/>
  <c r="LW90" i="19"/>
  <c r="IF86" i="19"/>
  <c r="JE86" i="19"/>
  <c r="JE82" i="19"/>
  <c r="IA78" i="19"/>
  <c r="IP78" i="19"/>
  <c r="JE78" i="19"/>
  <c r="JE74" i="19"/>
  <c r="JE70" i="19"/>
  <c r="KI70" i="19"/>
  <c r="IA66" i="19"/>
  <c r="JE66" i="19"/>
  <c r="LH66" i="19"/>
  <c r="IF62" i="19"/>
  <c r="JE62" i="19"/>
  <c r="LM62" i="19"/>
  <c r="MG62" i="19"/>
  <c r="JE58" i="19"/>
  <c r="JE54" i="19"/>
  <c r="LC54" i="19"/>
  <c r="LW54" i="19"/>
  <c r="JY50" i="19"/>
  <c r="KN50" i="19"/>
  <c r="LH50" i="19"/>
  <c r="MB50" i="19"/>
  <c r="JT46" i="19"/>
  <c r="IA46" i="19"/>
  <c r="IK46" i="19"/>
  <c r="JE42" i="19"/>
  <c r="KX42" i="19"/>
  <c r="JE38" i="19"/>
  <c r="MB38" i="19"/>
  <c r="IF34" i="19"/>
  <c r="LM34" i="19"/>
  <c r="MB34" i="19"/>
  <c r="IP30" i="19"/>
  <c r="LR26" i="19"/>
  <c r="KN22" i="19"/>
  <c r="LM22" i="19"/>
  <c r="MB22" i="19"/>
  <c r="JE14" i="19"/>
  <c r="HP13" i="19"/>
  <c r="Y13" i="19" s="1"/>
  <c r="HP8" i="19"/>
  <c r="LQ100" i="19"/>
  <c r="KW100" i="19"/>
  <c r="KC100" i="19"/>
  <c r="JI100" i="19"/>
  <c r="JJ99" i="19"/>
  <c r="HV84" i="19"/>
  <c r="JE84" i="19"/>
  <c r="KD84" i="19"/>
  <c r="LM84" i="19"/>
  <c r="LW84" i="19"/>
  <c r="IA76" i="19"/>
  <c r="JE76" i="19"/>
  <c r="LH76" i="19"/>
  <c r="MB76" i="19"/>
  <c r="JE64" i="19"/>
  <c r="JJ64" i="19"/>
  <c r="LR64" i="19"/>
  <c r="JE48" i="19"/>
  <c r="JY48" i="19"/>
  <c r="KS48" i="19"/>
  <c r="KX48" i="19"/>
  <c r="LM48" i="19"/>
  <c r="LR48" i="19"/>
  <c r="LW48" i="19"/>
  <c r="IK48" i="19"/>
  <c r="MG36" i="19"/>
  <c r="IU24" i="19"/>
  <c r="HQ58" i="19"/>
  <c r="Q3" i="23"/>
  <c r="HV98" i="19"/>
  <c r="IP98" i="19"/>
  <c r="IU98" i="19"/>
  <c r="JE98" i="19"/>
  <c r="JE93" i="19"/>
  <c r="JT93" i="19"/>
  <c r="KN93" i="19"/>
  <c r="KX93" i="19"/>
  <c r="LC93" i="19"/>
  <c r="LR93" i="19"/>
  <c r="MB93" i="19"/>
  <c r="HV93" i="19"/>
  <c r="IU93" i="19"/>
  <c r="JE89" i="19"/>
  <c r="JJ89" i="19"/>
  <c r="KN89" i="19"/>
  <c r="KS89" i="19"/>
  <c r="MB89" i="19"/>
  <c r="JE85" i="19"/>
  <c r="JT85" i="19"/>
  <c r="JY85" i="19"/>
  <c r="KS85" i="19"/>
  <c r="LC85" i="19"/>
  <c r="MG85" i="19"/>
  <c r="IF85" i="19"/>
  <c r="IK85" i="19"/>
  <c r="IP85" i="19"/>
  <c r="JE81" i="19"/>
  <c r="JY81" i="19"/>
  <c r="KN81" i="19"/>
  <c r="KS81" i="19"/>
  <c r="KX81" i="19"/>
  <c r="LR81" i="19"/>
  <c r="HV81" i="19"/>
  <c r="IP81" i="19"/>
  <c r="JE77" i="19"/>
  <c r="KN77" i="19"/>
  <c r="LM77" i="19"/>
  <c r="MG77" i="19"/>
  <c r="IK77" i="19"/>
  <c r="IP77" i="19"/>
  <c r="JE73" i="19"/>
  <c r="JT73" i="19"/>
  <c r="JY73" i="19"/>
  <c r="KX73" i="19"/>
  <c r="IU73" i="19"/>
  <c r="IZ73" i="19"/>
  <c r="JE69" i="19"/>
  <c r="KN69" i="19"/>
  <c r="LC69" i="19"/>
  <c r="MG69" i="19"/>
  <c r="JE65" i="19"/>
  <c r="JO65" i="19"/>
  <c r="JT65" i="19"/>
  <c r="LM65" i="19"/>
  <c r="MB65" i="19"/>
  <c r="IF65" i="19"/>
  <c r="JE61" i="19"/>
  <c r="JO61" i="19"/>
  <c r="KS61" i="19"/>
  <c r="LH61" i="19"/>
  <c r="LW61" i="19"/>
  <c r="IK61" i="19"/>
  <c r="JE57" i="19"/>
  <c r="JJ57" i="19"/>
  <c r="JO57" i="19"/>
  <c r="JY57" i="19"/>
  <c r="KD57" i="19"/>
  <c r="KI57" i="19"/>
  <c r="KS57" i="19"/>
  <c r="MB57" i="19"/>
  <c r="IF57" i="19"/>
  <c r="JE53" i="19"/>
  <c r="KD53" i="19"/>
  <c r="KN53" i="19"/>
  <c r="KX53" i="19"/>
  <c r="LH53" i="19"/>
  <c r="IU53" i="19"/>
  <c r="IU49" i="19"/>
  <c r="JE49" i="19"/>
  <c r="LR49" i="19"/>
  <c r="IF45" i="19"/>
  <c r="JE45" i="19"/>
  <c r="JT45" i="19"/>
  <c r="IF41" i="19"/>
  <c r="JE41" i="19"/>
  <c r="JT41" i="19"/>
  <c r="HV37" i="19"/>
  <c r="IP37" i="19"/>
  <c r="JE37" i="19"/>
  <c r="LM37" i="19"/>
  <c r="MG37" i="19"/>
  <c r="IK33" i="19"/>
  <c r="IU33" i="19"/>
  <c r="JE33" i="19"/>
  <c r="KD33" i="19"/>
  <c r="KN33" i="19"/>
  <c r="LC33" i="19"/>
  <c r="JE29" i="19"/>
  <c r="JO29" i="19"/>
  <c r="JT29" i="19"/>
  <c r="KS29" i="19"/>
  <c r="KX29" i="19"/>
  <c r="LM29" i="19"/>
  <c r="JE25" i="19"/>
  <c r="JJ25" i="19"/>
  <c r="KD25" i="19"/>
  <c r="LR25" i="19"/>
  <c r="JE21" i="19"/>
  <c r="KI21" i="19"/>
  <c r="KN21" i="19"/>
  <c r="JE17" i="19"/>
  <c r="KD17" i="19"/>
  <c r="JE13" i="19"/>
  <c r="KS13" i="19"/>
  <c r="LW13" i="19"/>
  <c r="HP14" i="19"/>
  <c r="JY95" i="19"/>
  <c r="KD95" i="19"/>
  <c r="KI95" i="19"/>
  <c r="KX95" i="19"/>
  <c r="KD99" i="19"/>
  <c r="KC51" i="19"/>
  <c r="CB51" i="19" s="1"/>
  <c r="P51" i="23" s="1"/>
  <c r="JD31" i="19"/>
  <c r="BH31" i="19" s="1"/>
  <c r="K31" i="23" s="1"/>
  <c r="JD51" i="19"/>
  <c r="BH51" i="19" s="1"/>
  <c r="K51" i="23" s="1"/>
  <c r="JD47" i="19"/>
  <c r="BH47" i="19" s="1"/>
  <c r="K47" i="23" s="1"/>
  <c r="IT29" i="19"/>
  <c r="AZ29" i="19" s="1"/>
  <c r="I29" i="23" s="1"/>
  <c r="IJ29" i="19"/>
  <c r="AR29" i="19" s="1"/>
  <c r="G29" i="23" s="1"/>
  <c r="HZ29" i="19"/>
  <c r="AJ29" i="19" s="1"/>
  <c r="E29" i="23" s="1"/>
  <c r="MF28" i="19"/>
  <c r="DT28" i="19" s="1"/>
  <c r="AA28" i="23" s="1"/>
  <c r="LV28" i="19"/>
  <c r="DL28" i="19" s="1"/>
  <c r="Y28" i="23" s="1"/>
  <c r="LL28" i="19"/>
  <c r="DD28" i="19" s="1"/>
  <c r="W28" i="23" s="1"/>
  <c r="LB28" i="19"/>
  <c r="CV28" i="19" s="1"/>
  <c r="U28" i="23" s="1"/>
  <c r="KR28" i="19"/>
  <c r="CN28" i="19" s="1"/>
  <c r="S28" i="23" s="1"/>
  <c r="KH28" i="19"/>
  <c r="CF28" i="19" s="1"/>
  <c r="Q28" i="23" s="1"/>
  <c r="JX28" i="19"/>
  <c r="BX28" i="19" s="1"/>
  <c r="O28" i="23" s="1"/>
  <c r="JN28" i="19"/>
  <c r="BP28" i="19" s="1"/>
  <c r="M28" i="23" s="1"/>
  <c r="IY25" i="19"/>
  <c r="BD25" i="19" s="1"/>
  <c r="J25" i="23" s="1"/>
  <c r="IO25" i="19"/>
  <c r="H25" i="23" s="1"/>
  <c r="IE25" i="19"/>
  <c r="AN25" i="19" s="1"/>
  <c r="F25" i="23" s="1"/>
  <c r="HU25" i="19"/>
  <c r="AF25" i="19" s="1"/>
  <c r="D25" i="23" s="1"/>
  <c r="MA24" i="19"/>
  <c r="DP24" i="19" s="1"/>
  <c r="Z24" i="23" s="1"/>
  <c r="LQ24" i="19"/>
  <c r="DH24" i="19" s="1"/>
  <c r="X24" i="23" s="1"/>
  <c r="LG24" i="19"/>
  <c r="CZ24" i="19" s="1"/>
  <c r="V24" i="23" s="1"/>
  <c r="KW24" i="19"/>
  <c r="CR24" i="19" s="1"/>
  <c r="T24" i="23" s="1"/>
  <c r="KM24" i="19"/>
  <c r="CJ24" i="19" s="1"/>
  <c r="R24" i="23" s="1"/>
  <c r="KC24" i="19"/>
  <c r="CB24" i="19" s="1"/>
  <c r="P24" i="23" s="1"/>
  <c r="JS24" i="19"/>
  <c r="BT24" i="19" s="1"/>
  <c r="N24" i="23" s="1"/>
  <c r="JI24" i="19"/>
  <c r="BL24" i="19" s="1"/>
  <c r="L24" i="23" s="1"/>
  <c r="IT21" i="19"/>
  <c r="AZ21" i="19" s="1"/>
  <c r="I21" i="23" s="1"/>
  <c r="IJ21" i="19"/>
  <c r="AR21" i="19" s="1"/>
  <c r="G21" i="23" s="1"/>
  <c r="HZ21" i="19"/>
  <c r="AJ21" i="19" s="1"/>
  <c r="E21" i="23" s="1"/>
  <c r="MF20" i="19"/>
  <c r="DT20" i="19" s="1"/>
  <c r="AA20" i="23" s="1"/>
  <c r="LV20" i="19"/>
  <c r="DL20" i="19" s="1"/>
  <c r="Y20" i="23" s="1"/>
  <c r="LL20" i="19"/>
  <c r="DD20" i="19" s="1"/>
  <c r="W20" i="23" s="1"/>
  <c r="LB20" i="19"/>
  <c r="CV20" i="19" s="1"/>
  <c r="U20" i="23" s="1"/>
  <c r="KR20" i="19"/>
  <c r="CN20" i="19" s="1"/>
  <c r="S20" i="23" s="1"/>
  <c r="KH20" i="19"/>
  <c r="CF20" i="19" s="1"/>
  <c r="Q20" i="23" s="1"/>
  <c r="JX20" i="19"/>
  <c r="BX20" i="19" s="1"/>
  <c r="O20" i="23" s="1"/>
  <c r="JN20" i="19"/>
  <c r="BP20" i="19" s="1"/>
  <c r="M20" i="23" s="1"/>
  <c r="IY17" i="19"/>
  <c r="BD17" i="19" s="1"/>
  <c r="J17" i="23" s="1"/>
  <c r="IO17" i="19"/>
  <c r="H17" i="23" s="1"/>
  <c r="IE17" i="19"/>
  <c r="AN17" i="19" s="1"/>
  <c r="F17" i="23" s="1"/>
  <c r="HU17" i="19"/>
  <c r="AF17" i="19" s="1"/>
  <c r="D17" i="23" s="1"/>
  <c r="MA16" i="19"/>
  <c r="DP16" i="19" s="1"/>
  <c r="Z16" i="23" s="1"/>
  <c r="LQ16" i="19"/>
  <c r="DH16" i="19" s="1"/>
  <c r="X16" i="23" s="1"/>
  <c r="LG16" i="19"/>
  <c r="CZ16" i="19" s="1"/>
  <c r="V16" i="23" s="1"/>
  <c r="KW16" i="19"/>
  <c r="CR16" i="19" s="1"/>
  <c r="T16" i="23" s="1"/>
  <c r="KM16" i="19"/>
  <c r="CJ16" i="19" s="1"/>
  <c r="R16" i="23" s="1"/>
  <c r="KC16" i="19"/>
  <c r="CB16" i="19" s="1"/>
  <c r="P16" i="23" s="1"/>
  <c r="JS16" i="19"/>
  <c r="BT16" i="19" s="1"/>
  <c r="N16" i="23" s="1"/>
  <c r="JI16" i="19"/>
  <c r="BL16" i="19" s="1"/>
  <c r="L16" i="23" s="1"/>
  <c r="IT13" i="19"/>
  <c r="AZ13" i="19" s="1"/>
  <c r="I13" i="23" s="1"/>
  <c r="IJ13" i="19"/>
  <c r="AR13" i="19" s="1"/>
  <c r="G13" i="23" s="1"/>
  <c r="HZ13" i="19"/>
  <c r="AJ13" i="19" s="1"/>
  <c r="E13" i="23" s="1"/>
  <c r="MF12" i="19"/>
  <c r="LV12" i="19"/>
  <c r="KH9" i="19"/>
  <c r="CF9" i="19" s="1"/>
  <c r="Q9" i="23" s="1"/>
  <c r="JD43" i="19"/>
  <c r="BH43" i="19" s="1"/>
  <c r="K43" i="23" s="1"/>
  <c r="JD39" i="19"/>
  <c r="BH39" i="19" s="1"/>
  <c r="K39" i="23" s="1"/>
  <c r="JD35" i="19"/>
  <c r="BH35" i="19" s="1"/>
  <c r="K35" i="23" s="1"/>
  <c r="JD27" i="19"/>
  <c r="BH27" i="19" s="1"/>
  <c r="K27" i="23" s="1"/>
  <c r="LQ28" i="19"/>
  <c r="DH28" i="19" s="1"/>
  <c r="X28" i="23" s="1"/>
  <c r="LG28" i="19"/>
  <c r="CZ28" i="19" s="1"/>
  <c r="V28" i="23" s="1"/>
  <c r="KW28" i="19"/>
  <c r="CR28" i="19" s="1"/>
  <c r="T28" i="23" s="1"/>
  <c r="KM28" i="19"/>
  <c r="CJ28" i="19" s="1"/>
  <c r="R28" i="23" s="1"/>
  <c r="KC28" i="19"/>
  <c r="CB28" i="19" s="1"/>
  <c r="P28" i="23" s="1"/>
  <c r="JS28" i="19"/>
  <c r="BT28" i="19" s="1"/>
  <c r="N28" i="23" s="1"/>
  <c r="JI28" i="19"/>
  <c r="BL28" i="19" s="1"/>
  <c r="L28" i="23" s="1"/>
  <c r="IK11" i="19"/>
  <c r="IZ11" i="19"/>
  <c r="KD11" i="19"/>
  <c r="KS11" i="19"/>
  <c r="LM11" i="19"/>
  <c r="LW11" i="19"/>
  <c r="JE9" i="19"/>
  <c r="KX9" i="19"/>
  <c r="JD23" i="19"/>
  <c r="BH23" i="19" s="1"/>
  <c r="K23" i="23" s="1"/>
  <c r="JD19" i="19"/>
  <c r="BH19" i="19" s="1"/>
  <c r="K19" i="23" s="1"/>
  <c r="JD15" i="19"/>
  <c r="BH15" i="19" s="1"/>
  <c r="K15" i="23" s="1"/>
  <c r="IJ10" i="19"/>
  <c r="IT8" i="19"/>
  <c r="JD11" i="19"/>
  <c r="BH11" i="19" s="1"/>
  <c r="K11" i="23" s="1"/>
  <c r="KX7" i="19"/>
  <c r="LM7" i="19"/>
  <c r="LW7" i="19"/>
  <c r="IP4" i="19"/>
  <c r="IU4" i="19"/>
  <c r="IT10" i="19"/>
  <c r="HZ10" i="19"/>
  <c r="IY8" i="19"/>
  <c r="IO8" i="19"/>
  <c r="JE5" i="19"/>
  <c r="LM5" i="19"/>
  <c r="LW5" i="19"/>
  <c r="IY6" i="19"/>
  <c r="MF4" i="19"/>
  <c r="LV4" i="19"/>
  <c r="LL4" i="19"/>
  <c r="LB4" i="19"/>
  <c r="KR4" i="19"/>
  <c r="KH4" i="19"/>
  <c r="JX4" i="19"/>
  <c r="JN4" i="19"/>
  <c r="BP4" i="19" s="1"/>
  <c r="M4" i="23" s="1"/>
  <c r="JD7" i="19"/>
  <c r="BH7" i="19" s="1"/>
  <c r="K7" i="23" s="1"/>
  <c r="HP12" i="19"/>
  <c r="HP10" i="19"/>
  <c r="X10" i="19" s="1"/>
  <c r="C10" i="23" s="1"/>
  <c r="HP6" i="19"/>
  <c r="HP9" i="19"/>
  <c r="HQ9" i="19" s="1"/>
  <c r="O127" i="23"/>
  <c r="P127" i="23" s="1"/>
  <c r="HP5" i="19"/>
  <c r="M109" i="23"/>
  <c r="N109" i="23"/>
  <c r="P112" i="23"/>
  <c r="L109" i="23"/>
  <c r="L110" i="23"/>
  <c r="M113" i="23"/>
  <c r="M110" i="23"/>
  <c r="N113" i="23"/>
  <c r="N110" i="23"/>
  <c r="O113" i="23"/>
  <c r="O110" i="23"/>
  <c r="P110" i="23"/>
  <c r="P109" i="23"/>
  <c r="L111" i="23"/>
  <c r="N111" i="23"/>
  <c r="M111" i="23"/>
  <c r="N112" i="23"/>
  <c r="O112" i="23"/>
  <c r="O109" i="23"/>
  <c r="L113" i="23"/>
  <c r="O111" i="23"/>
  <c r="M112" i="23"/>
  <c r="P111" i="23"/>
  <c r="P113" i="23"/>
  <c r="L112" i="23"/>
  <c r="KS25" i="19" l="1"/>
  <c r="HQ72" i="19"/>
  <c r="KI81" i="19"/>
  <c r="LR39" i="19"/>
  <c r="KI38" i="19"/>
  <c r="IP74" i="19"/>
  <c r="IZ48" i="19"/>
  <c r="JT69" i="19"/>
  <c r="LC55" i="19"/>
  <c r="KS65" i="19"/>
  <c r="LM93" i="19"/>
  <c r="IK20" i="19"/>
  <c r="KN7" i="19"/>
  <c r="LC7" i="19"/>
  <c r="MG5" i="19"/>
  <c r="KS7" i="19"/>
  <c r="MG29" i="19"/>
  <c r="JT57" i="19"/>
  <c r="KI61" i="19"/>
  <c r="IF81" i="19"/>
  <c r="IU48" i="19"/>
  <c r="KD38" i="19"/>
  <c r="JE16" i="19"/>
  <c r="JO15" i="19"/>
  <c r="LH71" i="19"/>
  <c r="KX83" i="19"/>
  <c r="HV57" i="19"/>
  <c r="IA81" i="19"/>
  <c r="IZ78" i="19"/>
  <c r="KX19" i="19"/>
  <c r="IP39" i="19"/>
  <c r="JO55" i="19"/>
  <c r="LC71" i="19"/>
  <c r="JT97" i="19"/>
  <c r="LC29" i="19"/>
  <c r="JJ22" i="19"/>
  <c r="JY34" i="19"/>
  <c r="IP42" i="19"/>
  <c r="LH58" i="19"/>
  <c r="IZ90" i="19"/>
  <c r="IZ19" i="19"/>
  <c r="JO47" i="19"/>
  <c r="MB59" i="19"/>
  <c r="LM10" i="19"/>
  <c r="KD5" i="19"/>
  <c r="JE4" i="19"/>
  <c r="KI33" i="19"/>
  <c r="IU45" i="19"/>
  <c r="LC53" i="19"/>
  <c r="KX57" i="19"/>
  <c r="IZ26" i="19"/>
  <c r="IU34" i="19"/>
  <c r="MG42" i="19"/>
  <c r="KS70" i="19"/>
  <c r="HV23" i="19"/>
  <c r="HV47" i="19"/>
  <c r="LM59" i="19"/>
  <c r="JY32" i="19"/>
  <c r="IF56" i="19"/>
  <c r="IU27" i="19"/>
  <c r="LR91" i="19"/>
  <c r="KN92" i="19"/>
  <c r="JY77" i="19"/>
  <c r="KI11" i="19"/>
  <c r="LC95" i="19"/>
  <c r="KN29" i="19"/>
  <c r="KD41" i="19"/>
  <c r="LR65" i="19"/>
  <c r="KS69" i="19"/>
  <c r="JO77" i="19"/>
  <c r="HV85" i="19"/>
  <c r="LM89" i="19"/>
  <c r="IF99" i="19"/>
  <c r="KI26" i="19"/>
  <c r="IU38" i="19"/>
  <c r="IU50" i="19"/>
  <c r="HV82" i="19"/>
  <c r="LW15" i="19"/>
  <c r="KS51" i="19"/>
  <c r="KD63" i="19"/>
  <c r="IF68" i="19"/>
  <c r="KS49" i="19"/>
  <c r="LH89" i="19"/>
  <c r="IF22" i="19"/>
  <c r="IZ30" i="19"/>
  <c r="MG54" i="19"/>
  <c r="IZ86" i="19"/>
  <c r="MB87" i="19"/>
  <c r="IA88" i="19"/>
  <c r="IU89" i="19"/>
  <c r="LR89" i="19"/>
  <c r="JT95" i="19"/>
  <c r="MG95" i="19"/>
  <c r="F11" i="23"/>
  <c r="LC61" i="19"/>
  <c r="KX89" i="19"/>
  <c r="LR36" i="19"/>
  <c r="MB51" i="19"/>
  <c r="IZ18" i="19"/>
  <c r="KS42" i="19"/>
  <c r="LW27" i="19"/>
  <c r="KS87" i="19"/>
  <c r="HV32" i="19"/>
  <c r="JY5" i="19"/>
  <c r="IK4" i="19"/>
  <c r="JY29" i="19"/>
  <c r="IU41" i="19"/>
  <c r="IF49" i="19"/>
  <c r="JJ93" i="19"/>
  <c r="Y29" i="19"/>
  <c r="KS36" i="19"/>
  <c r="KD64" i="19"/>
  <c r="IK76" i="19"/>
  <c r="IU84" i="19"/>
  <c r="MG26" i="19"/>
  <c r="JE30" i="19"/>
  <c r="LR38" i="19"/>
  <c r="KS54" i="19"/>
  <c r="IZ94" i="19"/>
  <c r="IP40" i="19"/>
  <c r="KD39" i="19"/>
  <c r="LR51" i="19"/>
  <c r="JJ55" i="19"/>
  <c r="JJ79" i="19"/>
  <c r="KI87" i="19"/>
  <c r="JJ56" i="19"/>
  <c r="MG100" i="19"/>
  <c r="IP45" i="19"/>
  <c r="IZ52" i="19"/>
  <c r="JO7" i="19"/>
  <c r="LH9" i="19"/>
  <c r="MG25" i="19"/>
  <c r="JY33" i="19"/>
  <c r="IK41" i="19"/>
  <c r="MB49" i="19"/>
  <c r="IU61" i="19"/>
  <c r="KD73" i="19"/>
  <c r="MB77" i="19"/>
  <c r="JO36" i="19"/>
  <c r="LH48" i="19"/>
  <c r="IP84" i="19"/>
  <c r="LW26" i="19"/>
  <c r="KI40" i="19"/>
  <c r="IP72" i="19"/>
  <c r="IF15" i="19"/>
  <c r="IP27" i="19"/>
  <c r="IF59" i="19"/>
  <c r="JT67" i="19"/>
  <c r="HQ29" i="19"/>
  <c r="JT32" i="19"/>
  <c r="AJ16" i="19"/>
  <c r="E16" i="23" s="1"/>
  <c r="JO93" i="19"/>
  <c r="MG70" i="19"/>
  <c r="KX56" i="19"/>
  <c r="MB7" i="19"/>
  <c r="HV7" i="19"/>
  <c r="JO33" i="19"/>
  <c r="MG53" i="19"/>
  <c r="JO53" i="19"/>
  <c r="KD61" i="19"/>
  <c r="LW77" i="19"/>
  <c r="IZ97" i="19"/>
  <c r="LH13" i="19"/>
  <c r="IP76" i="19"/>
  <c r="KN17" i="19"/>
  <c r="JO81" i="19"/>
  <c r="LH85" i="19"/>
  <c r="HV89" i="19"/>
  <c r="LC48" i="19"/>
  <c r="IF46" i="19"/>
  <c r="KI50" i="19"/>
  <c r="IU54" i="19"/>
  <c r="KI60" i="19"/>
  <c r="HV72" i="19"/>
  <c r="MG31" i="19"/>
  <c r="JO87" i="19"/>
  <c r="KX96" i="19"/>
  <c r="JY9" i="19"/>
  <c r="MB95" i="19"/>
  <c r="LM25" i="19"/>
  <c r="LH29" i="19"/>
  <c r="KN45" i="19"/>
  <c r="LH49" i="19"/>
  <c r="MB53" i="19"/>
  <c r="MB61" i="19"/>
  <c r="KN65" i="19"/>
  <c r="LR84" i="19"/>
  <c r="IU14" i="19"/>
  <c r="LH22" i="19"/>
  <c r="JT66" i="19"/>
  <c r="IF70" i="19"/>
  <c r="KS19" i="19"/>
  <c r="MB31" i="19"/>
  <c r="IZ43" i="19"/>
  <c r="MB91" i="19"/>
  <c r="JY96" i="19"/>
  <c r="LC57" i="19"/>
  <c r="MB5" i="19"/>
  <c r="LR95" i="19"/>
  <c r="MG13" i="19"/>
  <c r="LM33" i="19"/>
  <c r="LR41" i="19"/>
  <c r="LR53" i="19"/>
  <c r="JY65" i="19"/>
  <c r="KX22" i="19"/>
  <c r="LR46" i="19"/>
  <c r="JT58" i="19"/>
  <c r="LH55" i="19"/>
  <c r="KD21" i="19"/>
  <c r="LW37" i="19"/>
  <c r="IF74" i="19"/>
  <c r="IU85" i="19"/>
  <c r="KX85" i="19"/>
  <c r="IF14" i="19"/>
  <c r="KD26" i="19"/>
  <c r="IA70" i="19"/>
  <c r="LW52" i="19"/>
  <c r="JJ88" i="19"/>
  <c r="MG11" i="19"/>
  <c r="IF11" i="19"/>
  <c r="MB13" i="19"/>
  <c r="KN25" i="19"/>
  <c r="KD49" i="19"/>
  <c r="LR61" i="19"/>
  <c r="IP65" i="19"/>
  <c r="IZ77" i="19"/>
  <c r="IF93" i="19"/>
  <c r="JY93" i="19"/>
  <c r="IK98" i="19"/>
  <c r="IA24" i="19"/>
  <c r="HV48" i="19"/>
  <c r="KN76" i="19"/>
  <c r="KI84" i="19"/>
  <c r="LW14" i="19"/>
  <c r="JE26" i="19"/>
  <c r="KI46" i="19"/>
  <c r="IP66" i="19"/>
  <c r="IU82" i="19"/>
  <c r="IP90" i="19"/>
  <c r="IA16" i="19"/>
  <c r="LW72" i="19"/>
  <c r="KD23" i="19"/>
  <c r="KS35" i="19"/>
  <c r="IP47" i="19"/>
  <c r="MB63" i="19"/>
  <c r="MB8" i="19"/>
  <c r="IF18" i="19"/>
  <c r="IF5" i="19"/>
  <c r="KN18" i="19"/>
  <c r="IA53" i="19"/>
  <c r="JJ50" i="19"/>
  <c r="IU44" i="19"/>
  <c r="KD7" i="19"/>
  <c r="HV10" i="19"/>
  <c r="IA22" i="19"/>
  <c r="JJ7" i="19"/>
  <c r="KX11" i="19"/>
  <c r="JJ11" i="19"/>
  <c r="IP13" i="19"/>
  <c r="MG33" i="19"/>
  <c r="KI36" i="19"/>
  <c r="LC64" i="19"/>
  <c r="MB30" i="19"/>
  <c r="HV34" i="19"/>
  <c r="LH38" i="19"/>
  <c r="JT42" i="19"/>
  <c r="IZ58" i="19"/>
  <c r="IZ62" i="19"/>
  <c r="LR78" i="19"/>
  <c r="KI72" i="19"/>
  <c r="IA7" i="19"/>
  <c r="LM17" i="19"/>
  <c r="IU20" i="19"/>
  <c r="KN30" i="19"/>
  <c r="F31" i="16"/>
  <c r="C31" i="16"/>
  <c r="KN95" i="19"/>
  <c r="IP57" i="19"/>
  <c r="MG93" i="19"/>
  <c r="KX63" i="19"/>
  <c r="LR75" i="19"/>
  <c r="MB79" i="19"/>
  <c r="X68" i="19"/>
  <c r="C68" i="23" s="1"/>
  <c r="MB25" i="19"/>
  <c r="HV45" i="19"/>
  <c r="KS73" i="19"/>
  <c r="LH93" i="19"/>
  <c r="JE6" i="19"/>
  <c r="JY7" i="19"/>
  <c r="LC9" i="19"/>
  <c r="JO11" i="19"/>
  <c r="HV33" i="19"/>
  <c r="LH57" i="19"/>
  <c r="KN57" i="19"/>
  <c r="LW73" i="19"/>
  <c r="LM85" i="19"/>
  <c r="HQ68" i="19"/>
  <c r="IA99" i="19"/>
  <c r="MB15" i="19"/>
  <c r="JJ67" i="19"/>
  <c r="LC87" i="19"/>
  <c r="LH97" i="19"/>
  <c r="X42" i="19"/>
  <c r="C42" i="23" s="1"/>
  <c r="X63" i="19"/>
  <c r="C63" i="23" s="1"/>
  <c r="LC11" i="19"/>
  <c r="LM45" i="19"/>
  <c r="LW57" i="19"/>
  <c r="HV77" i="19"/>
  <c r="IK89" i="19"/>
  <c r="KX76" i="19"/>
  <c r="LH21" i="19"/>
  <c r="LH41" i="19"/>
  <c r="KI49" i="19"/>
  <c r="KI65" i="19"/>
  <c r="MG81" i="19"/>
  <c r="JO85" i="19"/>
  <c r="JT89" i="19"/>
  <c r="LH98" i="19"/>
  <c r="LH20" i="19"/>
  <c r="LM24" i="19"/>
  <c r="KS84" i="19"/>
  <c r="JE22" i="19"/>
  <c r="IA86" i="19"/>
  <c r="IA39" i="19"/>
  <c r="JY59" i="19"/>
  <c r="KS75" i="19"/>
  <c r="JJ5" i="19"/>
  <c r="LR7" i="19"/>
  <c r="KX99" i="19"/>
  <c r="KX21" i="19"/>
  <c r="JY25" i="19"/>
  <c r="LR29" i="19"/>
  <c r="LW33" i="19"/>
  <c r="KI45" i="19"/>
  <c r="KS53" i="19"/>
  <c r="JJ53" i="19"/>
  <c r="LH65" i="19"/>
  <c r="KD65" i="19"/>
  <c r="JJ65" i="19"/>
  <c r="KX69" i="19"/>
  <c r="LC73" i="19"/>
  <c r="MB81" i="19"/>
  <c r="KN85" i="19"/>
  <c r="IA93" i="19"/>
  <c r="JT98" i="19"/>
  <c r="HQ52" i="19"/>
  <c r="JE20" i="19"/>
  <c r="LM76" i="19"/>
  <c r="JT99" i="19"/>
  <c r="LM26" i="19"/>
  <c r="KI30" i="19"/>
  <c r="KI34" i="19"/>
  <c r="JE46" i="19"/>
  <c r="KI54" i="19"/>
  <c r="KN58" i="19"/>
  <c r="IU58" i="19"/>
  <c r="IK90" i="19"/>
  <c r="HQ63" i="19"/>
  <c r="LM35" i="19"/>
  <c r="IK51" i="19"/>
  <c r="IK63" i="19"/>
  <c r="MG71" i="19"/>
  <c r="KD71" i="19"/>
  <c r="KI83" i="19"/>
  <c r="KD96" i="19"/>
  <c r="HQ42" i="19"/>
  <c r="IP97" i="19"/>
  <c r="KN56" i="19"/>
  <c r="IF80" i="19"/>
  <c r="IP92" i="19"/>
  <c r="IP11" i="19"/>
  <c r="IK8" i="19"/>
  <c r="D39" i="16"/>
  <c r="F22" i="16"/>
  <c r="C22" i="16"/>
  <c r="X20" i="19"/>
  <c r="C20" i="23" s="1"/>
  <c r="LW6" i="19"/>
  <c r="MG9" i="19"/>
  <c r="HV9" i="19"/>
  <c r="JJ78" i="19"/>
  <c r="MH3" i="19"/>
  <c r="HQ18" i="19"/>
  <c r="X17" i="19"/>
  <c r="C17" i="23" s="1"/>
  <c r="Y18" i="19"/>
  <c r="HV13" i="19"/>
  <c r="IF20" i="19"/>
  <c r="IF30" i="19"/>
  <c r="IF7" i="19"/>
  <c r="IK34" i="19"/>
  <c r="IK38" i="19"/>
  <c r="IP9" i="19"/>
  <c r="IU62" i="19"/>
  <c r="KI64" i="19"/>
  <c r="X40" i="19"/>
  <c r="C40" i="23" s="1"/>
  <c r="DT4" i="19"/>
  <c r="AA4" i="23" s="1"/>
  <c r="Q28" i="18"/>
  <c r="CV4" i="19"/>
  <c r="U4" i="23" s="1"/>
  <c r="Q22" i="18"/>
  <c r="IK25" i="19"/>
  <c r="LR45" i="19"/>
  <c r="CZ4" i="19"/>
  <c r="V4" i="23" s="1"/>
  <c r="Q23" i="18"/>
  <c r="CN4" i="19"/>
  <c r="S4" i="23" s="1"/>
  <c r="Q20" i="18"/>
  <c r="BX4" i="19"/>
  <c r="O4" i="23" s="1"/>
  <c r="Q16" i="18"/>
  <c r="DD4" i="19"/>
  <c r="W4" i="23" s="1"/>
  <c r="Q24" i="18"/>
  <c r="CB4" i="19"/>
  <c r="P4" i="23" s="1"/>
  <c r="Q17" i="18"/>
  <c r="DH4" i="19"/>
  <c r="X4" i="23" s="1"/>
  <c r="Q25" i="18"/>
  <c r="DL4" i="19"/>
  <c r="Y4" i="23" s="1"/>
  <c r="Q26" i="18"/>
  <c r="CJ4" i="19"/>
  <c r="R4" i="23" s="1"/>
  <c r="Q19" i="18"/>
  <c r="DP4" i="19"/>
  <c r="Z4" i="23" s="1"/>
  <c r="Q27" i="18"/>
  <c r="CF4" i="19"/>
  <c r="Q4" i="23" s="1"/>
  <c r="Q18" i="18"/>
  <c r="CR4" i="19"/>
  <c r="T4" i="23" s="1"/>
  <c r="Q21" i="18"/>
  <c r="JE12" i="19"/>
  <c r="JJ29" i="19"/>
  <c r="JJ26" i="19"/>
  <c r="JT34" i="19"/>
  <c r="JT19" i="19"/>
  <c r="JT9" i="19"/>
  <c r="Q15" i="18"/>
  <c r="M3" i="23"/>
  <c r="Q14" i="18"/>
  <c r="Q13" i="18"/>
  <c r="Q12" i="18"/>
  <c r="Q11" i="18"/>
  <c r="IZ9" i="19"/>
  <c r="Q10" i="18"/>
  <c r="H3" i="23"/>
  <c r="Q9" i="18"/>
  <c r="IP20" i="19"/>
  <c r="Q8" i="18"/>
  <c r="IK6" i="19"/>
  <c r="Q7" i="18"/>
  <c r="Q6" i="18"/>
  <c r="HV26" i="19"/>
  <c r="Q5" i="18"/>
  <c r="X4" i="19"/>
  <c r="C4" i="23" s="1"/>
  <c r="Q4" i="18"/>
  <c r="KN46" i="19"/>
  <c r="HQ84" i="19"/>
  <c r="KX5" i="19"/>
  <c r="MB74" i="19"/>
  <c r="JO16" i="19"/>
  <c r="BH18" i="19"/>
  <c r="K18" i="23" s="1"/>
  <c r="JE18" i="19"/>
  <c r="DD21" i="19"/>
  <c r="W21" i="23" s="1"/>
  <c r="LM21" i="19"/>
  <c r="CR41" i="19"/>
  <c r="T41" i="23" s="1"/>
  <c r="KX41" i="19"/>
  <c r="AZ46" i="19"/>
  <c r="I46" i="23" s="1"/>
  <c r="IU46" i="19"/>
  <c r="BH50" i="19"/>
  <c r="K50" i="23" s="1"/>
  <c r="JE50" i="19"/>
  <c r="BX54" i="19"/>
  <c r="O54" i="23" s="1"/>
  <c r="JY54" i="19"/>
  <c r="AR55" i="19"/>
  <c r="G55" i="23" s="1"/>
  <c r="IK55" i="19"/>
  <c r="CV26" i="19"/>
  <c r="U26" i="23" s="1"/>
  <c r="LC26" i="19"/>
  <c r="DD36" i="19"/>
  <c r="W36" i="23" s="1"/>
  <c r="LM36" i="19"/>
  <c r="DP40" i="19"/>
  <c r="Z40" i="23" s="1"/>
  <c r="MB40" i="19"/>
  <c r="CB44" i="19"/>
  <c r="P44" i="23" s="1"/>
  <c r="KD44" i="19"/>
  <c r="BT50" i="19"/>
  <c r="N50" i="23" s="1"/>
  <c r="JT50" i="19"/>
  <c r="AZ68" i="19"/>
  <c r="I68" i="23" s="1"/>
  <c r="IU68" i="19"/>
  <c r="AZ78" i="19"/>
  <c r="I78" i="23" s="1"/>
  <c r="IU78" i="19"/>
  <c r="CR67" i="19"/>
  <c r="T67" i="23" s="1"/>
  <c r="KX67" i="19"/>
  <c r="CF79" i="19"/>
  <c r="Q79" i="23" s="1"/>
  <c r="KI79" i="19"/>
  <c r="CF80" i="19"/>
  <c r="Q80" i="23" s="1"/>
  <c r="KI80" i="19"/>
  <c r="DL80" i="19"/>
  <c r="Y80" i="23" s="1"/>
  <c r="LW80" i="19"/>
  <c r="DH83" i="19"/>
  <c r="X83" i="23" s="1"/>
  <c r="LR83" i="19"/>
  <c r="CB87" i="19"/>
  <c r="P87" i="23" s="1"/>
  <c r="KD87" i="19"/>
  <c r="CZ96" i="19"/>
  <c r="V96" i="23" s="1"/>
  <c r="LH96" i="19"/>
  <c r="R3" i="23"/>
  <c r="HQ30" i="19"/>
  <c r="Y30" i="19"/>
  <c r="X30" i="19"/>
  <c r="C30" i="23" s="1"/>
  <c r="X86" i="19"/>
  <c r="C86" i="23" s="1"/>
  <c r="Y86" i="19"/>
  <c r="HQ86" i="19"/>
  <c r="DH8" i="19"/>
  <c r="X8" i="23" s="1"/>
  <c r="LR8" i="19"/>
  <c r="BX11" i="19"/>
  <c r="O11" i="23" s="1"/>
  <c r="JY11" i="19"/>
  <c r="BD57" i="19"/>
  <c r="J57" i="23" s="1"/>
  <c r="IZ57" i="19"/>
  <c r="AZ64" i="19"/>
  <c r="I64" i="23" s="1"/>
  <c r="IU64" i="19"/>
  <c r="BT76" i="19"/>
  <c r="N76" i="23" s="1"/>
  <c r="JT76" i="19"/>
  <c r="CZ95" i="19"/>
  <c r="V95" i="23" s="1"/>
  <c r="LH95" i="19"/>
  <c r="AJ60" i="19"/>
  <c r="E60" i="23" s="1"/>
  <c r="IA60" i="19"/>
  <c r="BP21" i="19"/>
  <c r="M21" i="23" s="1"/>
  <c r="JO21" i="19"/>
  <c r="CR38" i="19"/>
  <c r="T38" i="23" s="1"/>
  <c r="KX38" i="19"/>
  <c r="AR58" i="19"/>
  <c r="G58" i="23" s="1"/>
  <c r="IK58" i="19"/>
  <c r="CZ25" i="19"/>
  <c r="V25" i="23" s="1"/>
  <c r="LH25" i="19"/>
  <c r="DP26" i="19"/>
  <c r="Z26" i="23" s="1"/>
  <c r="MB26" i="19"/>
  <c r="BL36" i="19"/>
  <c r="L36" i="23" s="1"/>
  <c r="JJ36" i="19"/>
  <c r="CZ17" i="19"/>
  <c r="V17" i="23" s="1"/>
  <c r="LH17" i="19"/>
  <c r="KI9" i="19"/>
  <c r="JT13" i="19"/>
  <c r="IZ24" i="19"/>
  <c r="KX47" i="19"/>
  <c r="DP37" i="19"/>
  <c r="Z37" i="23" s="1"/>
  <c r="MB37" i="19"/>
  <c r="BL40" i="19"/>
  <c r="L40" i="23" s="1"/>
  <c r="JJ40" i="19"/>
  <c r="DL86" i="19"/>
  <c r="Y86" i="23" s="1"/>
  <c r="LW86" i="19"/>
  <c r="AZ87" i="19"/>
  <c r="I87" i="23" s="1"/>
  <c r="IU87" i="19"/>
  <c r="CF13" i="19"/>
  <c r="Q13" i="23" s="1"/>
  <c r="KI13" i="19"/>
  <c r="BD15" i="19"/>
  <c r="J15" i="23" s="1"/>
  <c r="IZ15" i="19"/>
  <c r="BT17" i="19"/>
  <c r="N17" i="23" s="1"/>
  <c r="JT17" i="19"/>
  <c r="DD19" i="19"/>
  <c r="W19" i="23" s="1"/>
  <c r="LM19" i="19"/>
  <c r="BH24" i="19"/>
  <c r="K24" i="23" s="1"/>
  <c r="JE24" i="19"/>
  <c r="AR28" i="19"/>
  <c r="G28" i="23" s="1"/>
  <c r="IK28" i="19"/>
  <c r="DH33" i="19"/>
  <c r="X33" i="23" s="1"/>
  <c r="LR33" i="19"/>
  <c r="CR34" i="19"/>
  <c r="T34" i="23" s="1"/>
  <c r="KX34" i="19"/>
  <c r="BL38" i="19"/>
  <c r="L38" i="23" s="1"/>
  <c r="JJ38" i="19"/>
  <c r="BD41" i="19"/>
  <c r="J41" i="23" s="1"/>
  <c r="IZ41" i="19"/>
  <c r="AR9" i="19"/>
  <c r="G9" i="23" s="1"/>
  <c r="IK9" i="19"/>
  <c r="BH8" i="19"/>
  <c r="K8" i="23" s="1"/>
  <c r="JE8" i="19"/>
  <c r="CN15" i="19"/>
  <c r="S15" i="23" s="1"/>
  <c r="KS15" i="19"/>
  <c r="AF18" i="19"/>
  <c r="D18" i="23" s="1"/>
  <c r="HV18" i="19"/>
  <c r="BL21" i="19"/>
  <c r="L21" i="23" s="1"/>
  <c r="JJ21" i="19"/>
  <c r="DL23" i="19"/>
  <c r="Y23" i="23" s="1"/>
  <c r="LW23" i="19"/>
  <c r="CN31" i="19"/>
  <c r="S31" i="23" s="1"/>
  <c r="KS31" i="19"/>
  <c r="CV34" i="19"/>
  <c r="U34" i="23" s="1"/>
  <c r="LC34" i="19"/>
  <c r="BX36" i="19"/>
  <c r="O36" i="23" s="1"/>
  <c r="JY36" i="19"/>
  <c r="BL39" i="19"/>
  <c r="L39" i="23" s="1"/>
  <c r="JJ39" i="19"/>
  <c r="CJ40" i="19"/>
  <c r="R40" i="23" s="1"/>
  <c r="KN40" i="19"/>
  <c r="BX46" i="19"/>
  <c r="O46" i="23" s="1"/>
  <c r="JY46" i="19"/>
  <c r="CB46" i="19"/>
  <c r="P46" i="23" s="1"/>
  <c r="KD46" i="19"/>
  <c r="CF48" i="19"/>
  <c r="Q48" i="23" s="1"/>
  <c r="KI48" i="19"/>
  <c r="AN50" i="19"/>
  <c r="F50" i="23" s="1"/>
  <c r="IF50" i="19"/>
  <c r="DL50" i="19"/>
  <c r="Y50" i="23" s="1"/>
  <c r="LW50" i="19"/>
  <c r="AJ54" i="19"/>
  <c r="E54" i="23" s="1"/>
  <c r="IA54" i="19"/>
  <c r="AJ58" i="19"/>
  <c r="E58" i="23" s="1"/>
  <c r="IA58" i="19"/>
  <c r="BD59" i="19"/>
  <c r="J59" i="23" s="1"/>
  <c r="IZ59" i="19"/>
  <c r="AV60" i="19"/>
  <c r="H60" i="23" s="1"/>
  <c r="IP60" i="19"/>
  <c r="DL65" i="19"/>
  <c r="Y65" i="23" s="1"/>
  <c r="LW65" i="19"/>
  <c r="DD69" i="19"/>
  <c r="W69" i="23" s="1"/>
  <c r="LM69" i="19"/>
  <c r="BX70" i="19"/>
  <c r="O70" i="23" s="1"/>
  <c r="JY70" i="19"/>
  <c r="DD70" i="19"/>
  <c r="W70" i="23" s="1"/>
  <c r="LM70" i="19"/>
  <c r="AR71" i="19"/>
  <c r="G71" i="23" s="1"/>
  <c r="IK71" i="19"/>
  <c r="DD46" i="19"/>
  <c r="W46" i="23" s="1"/>
  <c r="LM46" i="19"/>
  <c r="CB48" i="19"/>
  <c r="P48" i="23" s="1"/>
  <c r="KD48" i="19"/>
  <c r="CJ49" i="19"/>
  <c r="R49" i="23" s="1"/>
  <c r="KN49" i="19"/>
  <c r="DH50" i="19"/>
  <c r="X50" i="23" s="1"/>
  <c r="LR50" i="19"/>
  <c r="BP60" i="19"/>
  <c r="M60" i="23" s="1"/>
  <c r="JO60" i="19"/>
  <c r="CV60" i="19"/>
  <c r="U60" i="23" s="1"/>
  <c r="LC60" i="19"/>
  <c r="AJ61" i="19"/>
  <c r="E61" i="23" s="1"/>
  <c r="IA61" i="19"/>
  <c r="DD63" i="19"/>
  <c r="W63" i="23" s="1"/>
  <c r="LM63" i="19"/>
  <c r="BP69" i="19"/>
  <c r="M69" i="23" s="1"/>
  <c r="JO69" i="19"/>
  <c r="BX75" i="19"/>
  <c r="O75" i="23" s="1"/>
  <c r="JY75" i="19"/>
  <c r="CV77" i="19"/>
  <c r="U77" i="23" s="1"/>
  <c r="LC77" i="19"/>
  <c r="AJ84" i="19"/>
  <c r="E84" i="23" s="1"/>
  <c r="IA84" i="19"/>
  <c r="AN88" i="19"/>
  <c r="F88" i="23" s="1"/>
  <c r="IF88" i="19"/>
  <c r="CB89" i="19"/>
  <c r="P89" i="23" s="1"/>
  <c r="KD89" i="19"/>
  <c r="CN93" i="19"/>
  <c r="S93" i="23" s="1"/>
  <c r="KS93" i="19"/>
  <c r="DD73" i="19"/>
  <c r="W73" i="23" s="1"/>
  <c r="LM73" i="19"/>
  <c r="DH77" i="19"/>
  <c r="X77" i="23" s="1"/>
  <c r="LR77" i="19"/>
  <c r="CF85" i="19"/>
  <c r="Q85" i="23" s="1"/>
  <c r="KI85" i="19"/>
  <c r="DL85" i="19"/>
  <c r="Y85" i="23" s="1"/>
  <c r="LW85" i="19"/>
  <c r="DL87" i="19"/>
  <c r="Y87" i="23" s="1"/>
  <c r="LW87" i="19"/>
  <c r="CF89" i="19"/>
  <c r="Q89" i="23" s="1"/>
  <c r="KI89" i="19"/>
  <c r="CJ91" i="19"/>
  <c r="R91" i="23" s="1"/>
  <c r="KN91" i="19"/>
  <c r="AZ92" i="19"/>
  <c r="I92" i="23" s="1"/>
  <c r="IU92" i="19"/>
  <c r="AV94" i="19"/>
  <c r="H94" i="23" s="1"/>
  <c r="IP94" i="19"/>
  <c r="AV96" i="19"/>
  <c r="H96" i="23" s="1"/>
  <c r="IP96" i="19"/>
  <c r="CR97" i="19"/>
  <c r="KX97" i="19"/>
  <c r="CJ15" i="19"/>
  <c r="R15" i="23" s="1"/>
  <c r="KN15" i="19"/>
  <c r="BL27" i="19"/>
  <c r="L27" i="23" s="1"/>
  <c r="JJ27" i="19"/>
  <c r="AJ30" i="19"/>
  <c r="E30" i="23" s="1"/>
  <c r="IA30" i="19"/>
  <c r="BT49" i="19"/>
  <c r="N49" i="23" s="1"/>
  <c r="JT49" i="19"/>
  <c r="DT17" i="19"/>
  <c r="AA17" i="23" s="1"/>
  <c r="MG17" i="19"/>
  <c r="AZ28" i="19"/>
  <c r="I28" i="23" s="1"/>
  <c r="IU28" i="19"/>
  <c r="BP31" i="19"/>
  <c r="M31" i="23" s="1"/>
  <c r="JO31" i="19"/>
  <c r="BD32" i="19"/>
  <c r="J32" i="23" s="1"/>
  <c r="IZ32" i="19"/>
  <c r="CN34" i="19"/>
  <c r="S34" i="23" s="1"/>
  <c r="KS34" i="19"/>
  <c r="AF42" i="19"/>
  <c r="D42" i="23" s="1"/>
  <c r="HV42" i="19"/>
  <c r="CJ42" i="19"/>
  <c r="R42" i="23" s="1"/>
  <c r="KN42" i="19"/>
  <c r="BX53" i="19"/>
  <c r="O53" i="23" s="1"/>
  <c r="JY53" i="19"/>
  <c r="DD54" i="19"/>
  <c r="W54" i="23" s="1"/>
  <c r="LM54" i="19"/>
  <c r="H24" i="23"/>
  <c r="IP24" i="19"/>
  <c r="AJ27" i="19"/>
  <c r="E27" i="23" s="1"/>
  <c r="IA27" i="19"/>
  <c r="AJ38" i="19"/>
  <c r="E38" i="23" s="1"/>
  <c r="IA38" i="19"/>
  <c r="DT73" i="19"/>
  <c r="AA73" i="23" s="1"/>
  <c r="MG73" i="19"/>
  <c r="AR88" i="19"/>
  <c r="G88" i="23" s="1"/>
  <c r="IK88" i="19"/>
  <c r="CB22" i="19"/>
  <c r="P22" i="23" s="1"/>
  <c r="KD22" i="19"/>
  <c r="DH22" i="19"/>
  <c r="X22" i="23" s="1"/>
  <c r="LR22" i="19"/>
  <c r="H23" i="23"/>
  <c r="IP23" i="19"/>
  <c r="AN58" i="19"/>
  <c r="F58" i="23" s="1"/>
  <c r="IF58" i="19"/>
  <c r="BD70" i="19"/>
  <c r="J70" i="23" s="1"/>
  <c r="IZ70" i="19"/>
  <c r="DT89" i="19"/>
  <c r="AA89" i="23" s="1"/>
  <c r="MG89" i="19"/>
  <c r="BT96" i="19"/>
  <c r="N96" i="23" s="1"/>
  <c r="JT96" i="19"/>
  <c r="AN97" i="19"/>
  <c r="IF97" i="19"/>
  <c r="BX19" i="19"/>
  <c r="O19" i="23" s="1"/>
  <c r="JY19" i="19"/>
  <c r="DP56" i="19"/>
  <c r="Z56" i="23" s="1"/>
  <c r="MB56" i="19"/>
  <c r="AN77" i="19"/>
  <c r="F77" i="23" s="1"/>
  <c r="IF77" i="19"/>
  <c r="BL85" i="19"/>
  <c r="L85" i="23" s="1"/>
  <c r="JJ85" i="19"/>
  <c r="AZ94" i="19"/>
  <c r="I94" i="23" s="1"/>
  <c r="IU94" i="19"/>
  <c r="BD54" i="19"/>
  <c r="J54" i="23" s="1"/>
  <c r="IZ54" i="19"/>
  <c r="AZ22" i="19"/>
  <c r="I22" i="23" s="1"/>
  <c r="IU22" i="19"/>
  <c r="AV34" i="19"/>
  <c r="H34" i="23" s="1"/>
  <c r="IP34" i="19"/>
  <c r="AR47" i="19"/>
  <c r="G47" i="23" s="1"/>
  <c r="IK47" i="19"/>
  <c r="DH55" i="19"/>
  <c r="X55" i="23" s="1"/>
  <c r="LR55" i="19"/>
  <c r="CJ59" i="19"/>
  <c r="R59" i="23" s="1"/>
  <c r="KN59" i="19"/>
  <c r="DD61" i="19"/>
  <c r="W61" i="23" s="1"/>
  <c r="LM61" i="19"/>
  <c r="AF64" i="19"/>
  <c r="D64" i="23" s="1"/>
  <c r="HV64" i="19"/>
  <c r="DH21" i="19"/>
  <c r="X21" i="23" s="1"/>
  <c r="LR21" i="19"/>
  <c r="CJ26" i="19"/>
  <c r="R26" i="23" s="1"/>
  <c r="KN26" i="19"/>
  <c r="BD81" i="19"/>
  <c r="J81" i="23" s="1"/>
  <c r="IZ81" i="19"/>
  <c r="AN90" i="19"/>
  <c r="F90" i="23" s="1"/>
  <c r="IF90" i="19"/>
  <c r="D3" i="23"/>
  <c r="CB93" i="19"/>
  <c r="P93" i="23" s="1"/>
  <c r="KD93" i="19"/>
  <c r="U3" i="23"/>
  <c r="BX47" i="19"/>
  <c r="O47" i="23" s="1"/>
  <c r="JY47" i="19"/>
  <c r="IU81" i="19"/>
  <c r="MG76" i="19"/>
  <c r="MG27" i="19"/>
  <c r="LM32" i="19"/>
  <c r="KD8" i="19"/>
  <c r="KI7" i="19"/>
  <c r="JJ41" i="19"/>
  <c r="DT21" i="19"/>
  <c r="AA21" i="23" s="1"/>
  <c r="MG21" i="19"/>
  <c r="DH11" i="19"/>
  <c r="X11" i="23" s="1"/>
  <c r="LR11" i="19"/>
  <c r="BP17" i="19"/>
  <c r="M17" i="23" s="1"/>
  <c r="JO17" i="19"/>
  <c r="BP19" i="19"/>
  <c r="M19" i="23" s="1"/>
  <c r="JO19" i="19"/>
  <c r="CN22" i="19"/>
  <c r="S22" i="23" s="1"/>
  <c r="KS22" i="19"/>
  <c r="DT22" i="19"/>
  <c r="AA22" i="23" s="1"/>
  <c r="MG22" i="19"/>
  <c r="BX23" i="19"/>
  <c r="O23" i="23" s="1"/>
  <c r="JY23" i="19"/>
  <c r="BX26" i="19"/>
  <c r="O26" i="23" s="1"/>
  <c r="JY26" i="19"/>
  <c r="BP13" i="19"/>
  <c r="M13" i="23" s="1"/>
  <c r="JO13" i="19"/>
  <c r="BP14" i="19"/>
  <c r="M14" i="23" s="1"/>
  <c r="JO14" i="19"/>
  <c r="CV14" i="19"/>
  <c r="U14" i="23" s="1"/>
  <c r="LC14" i="19"/>
  <c r="AR16" i="19"/>
  <c r="G16" i="23" s="1"/>
  <c r="IK16" i="19"/>
  <c r="CF18" i="19"/>
  <c r="Q18" i="23" s="1"/>
  <c r="KI18" i="19"/>
  <c r="DL18" i="19"/>
  <c r="Y18" i="23" s="1"/>
  <c r="LW18" i="19"/>
  <c r="CN23" i="19"/>
  <c r="S23" i="23" s="1"/>
  <c r="KS23" i="19"/>
  <c r="AN26" i="19"/>
  <c r="F26" i="23" s="1"/>
  <c r="IF26" i="19"/>
  <c r="AV28" i="19"/>
  <c r="H28" i="23" s="1"/>
  <c r="IP28" i="19"/>
  <c r="AR30" i="19"/>
  <c r="G30" i="23" s="1"/>
  <c r="IK30" i="19"/>
  <c r="CN30" i="19"/>
  <c r="S30" i="23" s="1"/>
  <c r="KS30" i="19"/>
  <c r="DT30" i="19"/>
  <c r="AA30" i="23" s="1"/>
  <c r="MG30" i="19"/>
  <c r="BD34" i="19"/>
  <c r="J34" i="23" s="1"/>
  <c r="IZ34" i="19"/>
  <c r="AZ37" i="19"/>
  <c r="I37" i="23" s="1"/>
  <c r="IU37" i="19"/>
  <c r="CN40" i="19"/>
  <c r="S40" i="23" s="1"/>
  <c r="KS40" i="19"/>
  <c r="BL42" i="19"/>
  <c r="L42" i="23" s="1"/>
  <c r="JJ42" i="19"/>
  <c r="AF43" i="19"/>
  <c r="D43" i="23" s="1"/>
  <c r="HV43" i="19"/>
  <c r="CF43" i="19"/>
  <c r="Q43" i="23" s="1"/>
  <c r="KI43" i="19"/>
  <c r="DL43" i="19"/>
  <c r="Y43" i="23" s="1"/>
  <c r="LW43" i="19"/>
  <c r="CV27" i="19"/>
  <c r="U27" i="23" s="1"/>
  <c r="LC27" i="19"/>
  <c r="BT30" i="19"/>
  <c r="N30" i="23" s="1"/>
  <c r="JT30" i="19"/>
  <c r="CZ30" i="19"/>
  <c r="V30" i="23" s="1"/>
  <c r="LH30" i="19"/>
  <c r="AN31" i="19"/>
  <c r="F31" i="23" s="1"/>
  <c r="IF31" i="19"/>
  <c r="DL31" i="19"/>
  <c r="Y31" i="23" s="1"/>
  <c r="LW31" i="19"/>
  <c r="BL33" i="19"/>
  <c r="L33" i="23" s="1"/>
  <c r="JJ33" i="19"/>
  <c r="BX35" i="19"/>
  <c r="O35" i="23" s="1"/>
  <c r="JY35" i="19"/>
  <c r="AR36" i="19"/>
  <c r="G36" i="23" s="1"/>
  <c r="IK36" i="19"/>
  <c r="AJ37" i="19"/>
  <c r="E37" i="23" s="1"/>
  <c r="IA37" i="19"/>
  <c r="BX40" i="19"/>
  <c r="O40" i="23" s="1"/>
  <c r="JY40" i="19"/>
  <c r="DH42" i="19"/>
  <c r="X42" i="23" s="1"/>
  <c r="LR42" i="19"/>
  <c r="AR45" i="19"/>
  <c r="G45" i="23" s="1"/>
  <c r="IK45" i="19"/>
  <c r="AF46" i="19"/>
  <c r="D46" i="23" s="1"/>
  <c r="HV46" i="19"/>
  <c r="BD46" i="19"/>
  <c r="J46" i="23" s="1"/>
  <c r="IZ46" i="19"/>
  <c r="BL47" i="19"/>
  <c r="L47" i="23" s="1"/>
  <c r="JJ47" i="19"/>
  <c r="AF49" i="19"/>
  <c r="D49" i="23" s="1"/>
  <c r="HV49" i="19"/>
  <c r="AJ50" i="19"/>
  <c r="E50" i="23" s="1"/>
  <c r="IA50" i="19"/>
  <c r="AJ51" i="19"/>
  <c r="E51" i="23" s="1"/>
  <c r="IA51" i="19"/>
  <c r="AV52" i="19"/>
  <c r="H52" i="23" s="1"/>
  <c r="IP52" i="19"/>
  <c r="AN54" i="19"/>
  <c r="F54" i="23" s="1"/>
  <c r="IF54" i="19"/>
  <c r="DL55" i="19"/>
  <c r="Y55" i="23" s="1"/>
  <c r="LW55" i="19"/>
  <c r="DT57" i="19"/>
  <c r="AA57" i="23" s="1"/>
  <c r="MG57" i="19"/>
  <c r="DL59" i="19"/>
  <c r="Y59" i="23" s="1"/>
  <c r="LW59" i="19"/>
  <c r="CR61" i="19"/>
  <c r="T61" i="23" s="1"/>
  <c r="KX61" i="19"/>
  <c r="BX62" i="19"/>
  <c r="O62" i="23" s="1"/>
  <c r="JY62" i="19"/>
  <c r="DT63" i="19"/>
  <c r="AA63" i="23" s="1"/>
  <c r="MG63" i="19"/>
  <c r="BP72" i="19"/>
  <c r="M72" i="23" s="1"/>
  <c r="JO72" i="19"/>
  <c r="CV72" i="19"/>
  <c r="U72" i="23" s="1"/>
  <c r="LC72" i="19"/>
  <c r="AJ73" i="19"/>
  <c r="E73" i="23" s="1"/>
  <c r="IA73" i="19"/>
  <c r="CZ77" i="19"/>
  <c r="V77" i="23" s="1"/>
  <c r="LH77" i="19"/>
  <c r="AR80" i="19"/>
  <c r="G80" i="23" s="1"/>
  <c r="IK80" i="19"/>
  <c r="BX44" i="19"/>
  <c r="O44" i="23" s="1"/>
  <c r="JY44" i="19"/>
  <c r="DT46" i="19"/>
  <c r="AA46" i="23" s="1"/>
  <c r="MG46" i="19"/>
  <c r="BT48" i="19"/>
  <c r="N48" i="23" s="1"/>
  <c r="JT48" i="19"/>
  <c r="BP49" i="19"/>
  <c r="M49" i="23" s="1"/>
  <c r="JO49" i="19"/>
  <c r="BT51" i="19"/>
  <c r="N51" i="23" s="1"/>
  <c r="JT51" i="19"/>
  <c r="BP52" i="19"/>
  <c r="M52" i="23" s="1"/>
  <c r="JO52" i="19"/>
  <c r="CV52" i="19"/>
  <c r="U52" i="23" s="1"/>
  <c r="LC52" i="19"/>
  <c r="CF55" i="19"/>
  <c r="Q55" i="23" s="1"/>
  <c r="KI55" i="19"/>
  <c r="CF59" i="19"/>
  <c r="Q59" i="23" s="1"/>
  <c r="KI59" i="19"/>
  <c r="BL61" i="19"/>
  <c r="L61" i="23" s="1"/>
  <c r="JJ61" i="19"/>
  <c r="BT63" i="19"/>
  <c r="N63" i="23" s="1"/>
  <c r="JT63" i="19"/>
  <c r="CR64" i="19"/>
  <c r="T64" i="23" s="1"/>
  <c r="KX64" i="19"/>
  <c r="AF65" i="19"/>
  <c r="D65" i="23" s="1"/>
  <c r="HV65" i="19"/>
  <c r="AN66" i="19"/>
  <c r="F66" i="23" s="1"/>
  <c r="IF66" i="19"/>
  <c r="CJ66" i="19"/>
  <c r="R66" i="23" s="1"/>
  <c r="KN66" i="19"/>
  <c r="DP66" i="19"/>
  <c r="Z66" i="23" s="1"/>
  <c r="MB66" i="19"/>
  <c r="BD67" i="19"/>
  <c r="J67" i="23" s="1"/>
  <c r="IZ67" i="19"/>
  <c r="AV68" i="19"/>
  <c r="H68" i="23" s="1"/>
  <c r="IP68" i="19"/>
  <c r="BT72" i="19"/>
  <c r="N72" i="23" s="1"/>
  <c r="JT72" i="19"/>
  <c r="CZ72" i="19"/>
  <c r="V72" i="23" s="1"/>
  <c r="LH72" i="19"/>
  <c r="AN73" i="19"/>
  <c r="F73" i="23" s="1"/>
  <c r="IF73" i="19"/>
  <c r="BD76" i="19"/>
  <c r="J76" i="23" s="1"/>
  <c r="IZ76" i="19"/>
  <c r="CR79" i="19"/>
  <c r="T79" i="23" s="1"/>
  <c r="KX79" i="19"/>
  <c r="AJ82" i="19"/>
  <c r="E82" i="23" s="1"/>
  <c r="IA82" i="19"/>
  <c r="BP84" i="19"/>
  <c r="M84" i="23" s="1"/>
  <c r="JO84" i="19"/>
  <c r="CV84" i="19"/>
  <c r="U84" i="23" s="1"/>
  <c r="LC84" i="19"/>
  <c r="AJ85" i="19"/>
  <c r="E85" i="23" s="1"/>
  <c r="IA85" i="19"/>
  <c r="BL84" i="19"/>
  <c r="L84" i="23" s="1"/>
  <c r="JJ84" i="19"/>
  <c r="CR84" i="19"/>
  <c r="T84" i="23" s="1"/>
  <c r="KX84" i="19"/>
  <c r="DP85" i="19"/>
  <c r="Z85" i="23" s="1"/>
  <c r="MB85" i="19"/>
  <c r="CB88" i="19"/>
  <c r="P88" i="23" s="1"/>
  <c r="KD88" i="19"/>
  <c r="DH88" i="19"/>
  <c r="X88" i="23" s="1"/>
  <c r="LR88" i="19"/>
  <c r="AV89" i="19"/>
  <c r="H89" i="23" s="1"/>
  <c r="IP89" i="19"/>
  <c r="CV91" i="19"/>
  <c r="U91" i="23" s="1"/>
  <c r="LC91" i="19"/>
  <c r="DP92" i="19"/>
  <c r="Z92" i="23" s="1"/>
  <c r="MB92" i="19"/>
  <c r="BD93" i="19"/>
  <c r="J93" i="23" s="1"/>
  <c r="IZ93" i="19"/>
  <c r="CB97" i="19"/>
  <c r="KD97" i="19"/>
  <c r="BX99" i="19"/>
  <c r="JY99" i="19"/>
  <c r="T3" i="23"/>
  <c r="AF76" i="19"/>
  <c r="D76" i="23" s="1"/>
  <c r="HV76" i="19"/>
  <c r="BP88" i="19"/>
  <c r="M88" i="23" s="1"/>
  <c r="JO88" i="19"/>
  <c r="CV88" i="19"/>
  <c r="U88" i="23" s="1"/>
  <c r="LC88" i="19"/>
  <c r="AJ89" i="19"/>
  <c r="E89" i="23" s="1"/>
  <c r="IA89" i="19"/>
  <c r="BP91" i="19"/>
  <c r="M91" i="23" s="1"/>
  <c r="JO91" i="19"/>
  <c r="CF92" i="19"/>
  <c r="Q92" i="23" s="1"/>
  <c r="KI92" i="19"/>
  <c r="DL92" i="19"/>
  <c r="Y92" i="23" s="1"/>
  <c r="LW92" i="19"/>
  <c r="DH97" i="19"/>
  <c r="LR97" i="19"/>
  <c r="CJ98" i="19"/>
  <c r="KN98" i="19"/>
  <c r="DP98" i="19"/>
  <c r="MB98" i="19"/>
  <c r="BD99" i="19"/>
  <c r="IZ99" i="19"/>
  <c r="DH99" i="19"/>
  <c r="LR99" i="19"/>
  <c r="CF100" i="19"/>
  <c r="KI100" i="19"/>
  <c r="BL95" i="19"/>
  <c r="L95" i="23" s="1"/>
  <c r="JJ95" i="19"/>
  <c r="DP42" i="19"/>
  <c r="Z42" i="23" s="1"/>
  <c r="MB42" i="19"/>
  <c r="AJ90" i="19"/>
  <c r="E90" i="23" s="1"/>
  <c r="IA90" i="19"/>
  <c r="CJ8" i="19"/>
  <c r="R8" i="23" s="1"/>
  <c r="KN8" i="19"/>
  <c r="DT19" i="19"/>
  <c r="AA19" i="23" s="1"/>
  <c r="MG19" i="19"/>
  <c r="BL71" i="19"/>
  <c r="L71" i="23" s="1"/>
  <c r="JJ71" i="19"/>
  <c r="BP23" i="19"/>
  <c r="M23" i="23" s="1"/>
  <c r="JO23" i="19"/>
  <c r="CR26" i="19"/>
  <c r="T26" i="23" s="1"/>
  <c r="KX26" i="19"/>
  <c r="DT91" i="19"/>
  <c r="AA91" i="23" s="1"/>
  <c r="MG91" i="19"/>
  <c r="O3" i="23"/>
  <c r="BP76" i="19"/>
  <c r="M76" i="23" s="1"/>
  <c r="JO76" i="19"/>
  <c r="CV76" i="19"/>
  <c r="U76" i="23" s="1"/>
  <c r="LC76" i="19"/>
  <c r="X25" i="19"/>
  <c r="C25" i="23" s="1"/>
  <c r="HQ25" i="19"/>
  <c r="HQ45" i="19"/>
  <c r="Y45" i="19"/>
  <c r="Y95" i="19"/>
  <c r="X95" i="19"/>
  <c r="C95" i="23" s="1"/>
  <c r="CF47" i="19"/>
  <c r="Q47" i="23" s="1"/>
  <c r="KI47" i="19"/>
  <c r="MG7" i="19"/>
  <c r="IK95" i="19"/>
  <c r="JO95" i="19"/>
  <c r="KN13" i="19"/>
  <c r="LW25" i="19"/>
  <c r="MB29" i="19"/>
  <c r="LW45" i="19"/>
  <c r="LH73" i="19"/>
  <c r="IA77" i="19"/>
  <c r="LC89" i="19"/>
  <c r="KX36" i="19"/>
  <c r="IP64" i="19"/>
  <c r="LR76" i="19"/>
  <c r="IU76" i="19"/>
  <c r="IK84" i="19"/>
  <c r="IU86" i="19"/>
  <c r="IA59" i="19"/>
  <c r="JO71" i="19"/>
  <c r="JJ75" i="19"/>
  <c r="KD79" i="19"/>
  <c r="IA97" i="19"/>
  <c r="LC97" i="19"/>
  <c r="LM44" i="19"/>
  <c r="KS80" i="19"/>
  <c r="HQ22" i="19"/>
  <c r="X77" i="19"/>
  <c r="C77" i="23" s="1"/>
  <c r="HQ17" i="19"/>
  <c r="HQ95" i="19"/>
  <c r="N3" i="23"/>
  <c r="X80" i="19"/>
  <c r="C80" i="23" s="1"/>
  <c r="HQ80" i="19"/>
  <c r="DD67" i="19"/>
  <c r="W67" i="23" s="1"/>
  <c r="LM67" i="19"/>
  <c r="DH92" i="19"/>
  <c r="X92" i="23" s="1"/>
  <c r="LR92" i="19"/>
  <c r="BX92" i="19"/>
  <c r="O92" i="23" s="1"/>
  <c r="JY92" i="19"/>
  <c r="CN17" i="19"/>
  <c r="S17" i="23" s="1"/>
  <c r="KS17" i="19"/>
  <c r="AJ18" i="19"/>
  <c r="E18" i="23" s="1"/>
  <c r="IA18" i="19"/>
  <c r="BX15" i="19"/>
  <c r="O15" i="23" s="1"/>
  <c r="JY15" i="19"/>
  <c r="BX18" i="19"/>
  <c r="O18" i="23" s="1"/>
  <c r="JY18" i="19"/>
  <c r="DL42" i="19"/>
  <c r="Y42" i="23" s="1"/>
  <c r="LW42" i="19"/>
  <c r="CV35" i="19"/>
  <c r="U35" i="23" s="1"/>
  <c r="LC35" i="19"/>
  <c r="AN43" i="19"/>
  <c r="F43" i="23" s="1"/>
  <c r="IF43" i="19"/>
  <c r="BP62" i="19"/>
  <c r="M62" i="23" s="1"/>
  <c r="JO62" i="19"/>
  <c r="DT72" i="19"/>
  <c r="AA72" i="23" s="1"/>
  <c r="MG72" i="19"/>
  <c r="BP75" i="19"/>
  <c r="M75" i="23" s="1"/>
  <c r="JO75" i="19"/>
  <c r="AF80" i="19"/>
  <c r="D80" i="23" s="1"/>
  <c r="HV80" i="19"/>
  <c r="CZ42" i="19"/>
  <c r="V42" i="23" s="1"/>
  <c r="LH42" i="19"/>
  <c r="CN52" i="19"/>
  <c r="S52" i="23" s="1"/>
  <c r="KS52" i="19"/>
  <c r="CR72" i="19"/>
  <c r="T72" i="23" s="1"/>
  <c r="KX72" i="19"/>
  <c r="CV75" i="19"/>
  <c r="U75" i="23" s="1"/>
  <c r="LC75" i="19"/>
  <c r="AN78" i="19"/>
  <c r="F78" i="23" s="1"/>
  <c r="IF78" i="19"/>
  <c r="CJ84" i="19"/>
  <c r="R84" i="23" s="1"/>
  <c r="KN84" i="19"/>
  <c r="DP84" i="19"/>
  <c r="Z84" i="23" s="1"/>
  <c r="MB84" i="19"/>
  <c r="BT88" i="19"/>
  <c r="N88" i="23" s="1"/>
  <c r="JT88" i="19"/>
  <c r="CZ88" i="19"/>
  <c r="V88" i="23" s="1"/>
  <c r="LH88" i="19"/>
  <c r="BP99" i="19"/>
  <c r="JO99" i="19"/>
  <c r="CN88" i="19"/>
  <c r="S88" i="23" s="1"/>
  <c r="KS88" i="19"/>
  <c r="AR96" i="19"/>
  <c r="G96" i="23" s="1"/>
  <c r="IK96" i="19"/>
  <c r="CZ99" i="19"/>
  <c r="LH99" i="19"/>
  <c r="H22" i="23"/>
  <c r="IP22" i="19"/>
  <c r="DP17" i="19"/>
  <c r="Z17" i="23" s="1"/>
  <c r="MB17" i="19"/>
  <c r="DD23" i="19"/>
  <c r="W23" i="23" s="1"/>
  <c r="LM23" i="19"/>
  <c r="AF28" i="19"/>
  <c r="D28" i="23" s="1"/>
  <c r="HV28" i="19"/>
  <c r="BD40" i="19"/>
  <c r="J40" i="23" s="1"/>
  <c r="IZ40" i="19"/>
  <c r="DP45" i="19"/>
  <c r="Z45" i="23" s="1"/>
  <c r="MB45" i="19"/>
  <c r="DH58" i="19"/>
  <c r="X58" i="23" s="1"/>
  <c r="LR58" i="19"/>
  <c r="AV62" i="19"/>
  <c r="H62" i="23" s="1"/>
  <c r="IP62" i="19"/>
  <c r="AR49" i="19"/>
  <c r="G49" i="23" s="1"/>
  <c r="IK49" i="19"/>
  <c r="CB50" i="19"/>
  <c r="P50" i="23" s="1"/>
  <c r="KD50" i="19"/>
  <c r="CR55" i="19"/>
  <c r="T55" i="23" s="1"/>
  <c r="KX55" i="19"/>
  <c r="AR60" i="19"/>
  <c r="G60" i="23" s="1"/>
  <c r="IK60" i="19"/>
  <c r="BD68" i="19"/>
  <c r="J68" i="23" s="1"/>
  <c r="IZ68" i="19"/>
  <c r="AN72" i="19"/>
  <c r="F72" i="23" s="1"/>
  <c r="IF72" i="19"/>
  <c r="BP83" i="19"/>
  <c r="M83" i="23" s="1"/>
  <c r="JO83" i="19"/>
  <c r="X37" i="19"/>
  <c r="C37" i="23" s="1"/>
  <c r="HQ37" i="19"/>
  <c r="Y37" i="19"/>
  <c r="HQ73" i="19"/>
  <c r="X73" i="19"/>
  <c r="C73" i="23" s="1"/>
  <c r="Y73" i="19"/>
  <c r="KS5" i="19"/>
  <c r="LW95" i="19"/>
  <c r="LH33" i="19"/>
  <c r="LM53" i="19"/>
  <c r="IZ85" i="19"/>
  <c r="IA36" i="19"/>
  <c r="IU56" i="19"/>
  <c r="LC8" i="19"/>
  <c r="IP5" i="19"/>
  <c r="IA5" i="19"/>
  <c r="KX4" i="19"/>
  <c r="JT25" i="19"/>
  <c r="KX65" i="19"/>
  <c r="IP93" i="19"/>
  <c r="KD98" i="19"/>
  <c r="IF64" i="19"/>
  <c r="MG84" i="19"/>
  <c r="KI22" i="19"/>
  <c r="LW46" i="19"/>
  <c r="CF62" i="19"/>
  <c r="Q62" i="23" s="1"/>
  <c r="KI62" i="19"/>
  <c r="AJ68" i="19"/>
  <c r="E68" i="23" s="1"/>
  <c r="IA68" i="19"/>
  <c r="DP75" i="19"/>
  <c r="Z75" i="23" s="1"/>
  <c r="MB75" i="19"/>
  <c r="DD52" i="19"/>
  <c r="W52" i="23" s="1"/>
  <c r="LM52" i="19"/>
  <c r="AR53" i="19"/>
  <c r="G53" i="23" s="1"/>
  <c r="IK53" i="19"/>
  <c r="CR66" i="19"/>
  <c r="T66" i="23" s="1"/>
  <c r="KX66" i="19"/>
  <c r="DL71" i="19"/>
  <c r="Y71" i="23" s="1"/>
  <c r="LW71" i="19"/>
  <c r="AV73" i="19"/>
  <c r="H73" i="23" s="1"/>
  <c r="IP73" i="19"/>
  <c r="BT77" i="19"/>
  <c r="N77" i="23" s="1"/>
  <c r="JT77" i="19"/>
  <c r="BT84" i="19"/>
  <c r="N84" i="23" s="1"/>
  <c r="JT84" i="19"/>
  <c r="CZ84" i="19"/>
  <c r="V84" i="23" s="1"/>
  <c r="LH84" i="19"/>
  <c r="CJ88" i="19"/>
  <c r="R88" i="23" s="1"/>
  <c r="KN88" i="19"/>
  <c r="DP88" i="19"/>
  <c r="Z88" i="23" s="1"/>
  <c r="MB88" i="19"/>
  <c r="BX88" i="19"/>
  <c r="O88" i="23" s="1"/>
  <c r="JY88" i="19"/>
  <c r="AJ92" i="19"/>
  <c r="E92" i="23" s="1"/>
  <c r="IA92" i="19"/>
  <c r="BL98" i="19"/>
  <c r="JJ98" i="19"/>
  <c r="CR98" i="19"/>
  <c r="KX98" i="19"/>
  <c r="AF99" i="19"/>
  <c r="HV99" i="19"/>
  <c r="DP99" i="19"/>
  <c r="MB99" i="19"/>
  <c r="CF10" i="19"/>
  <c r="Q10" i="23" s="1"/>
  <c r="KI10" i="19"/>
  <c r="AZ16" i="19"/>
  <c r="I16" i="23" s="1"/>
  <c r="IU16" i="19"/>
  <c r="DL19" i="19"/>
  <c r="Y19" i="23" s="1"/>
  <c r="LW19" i="19"/>
  <c r="AF30" i="19"/>
  <c r="D30" i="23" s="1"/>
  <c r="HV30" i="19"/>
  <c r="CZ31" i="19"/>
  <c r="V31" i="23" s="1"/>
  <c r="LH31" i="19"/>
  <c r="CB36" i="19"/>
  <c r="P36" i="23" s="1"/>
  <c r="KD36" i="19"/>
  <c r="DL38" i="19"/>
  <c r="Y38" i="23" s="1"/>
  <c r="LW38" i="19"/>
  <c r="BX42" i="19"/>
  <c r="O42" i="23" s="1"/>
  <c r="JY42" i="19"/>
  <c r="CV15" i="19"/>
  <c r="U15" i="23" s="1"/>
  <c r="LC15" i="19"/>
  <c r="BT21" i="19"/>
  <c r="N21" i="23" s="1"/>
  <c r="JT21" i="19"/>
  <c r="AV26" i="19"/>
  <c r="H26" i="23" s="1"/>
  <c r="IP26" i="19"/>
  <c r="DD27" i="19"/>
  <c r="W27" i="23" s="1"/>
  <c r="LM27" i="19"/>
  <c r="CF29" i="19"/>
  <c r="Q29" i="23" s="1"/>
  <c r="KI29" i="19"/>
  <c r="BP34" i="19"/>
  <c r="M34" i="23" s="1"/>
  <c r="JO34" i="19"/>
  <c r="CZ39" i="19"/>
  <c r="V39" i="23" s="1"/>
  <c r="LH39" i="19"/>
  <c r="AN40" i="19"/>
  <c r="F40" i="23" s="1"/>
  <c r="IF40" i="19"/>
  <c r="DL40" i="19"/>
  <c r="Y40" i="23" s="1"/>
  <c r="LW40" i="19"/>
  <c r="DH44" i="19"/>
  <c r="X44" i="23" s="1"/>
  <c r="LR44" i="19"/>
  <c r="CR44" i="19"/>
  <c r="T44" i="23" s="1"/>
  <c r="KX44" i="19"/>
  <c r="CZ46" i="19"/>
  <c r="V46" i="23" s="1"/>
  <c r="LH46" i="19"/>
  <c r="AN51" i="19"/>
  <c r="F51" i="23" s="1"/>
  <c r="IF51" i="19"/>
  <c r="AR54" i="19"/>
  <c r="G54" i="23" s="1"/>
  <c r="IK54" i="19"/>
  <c r="DT55" i="19"/>
  <c r="AA55" i="23" s="1"/>
  <c r="MG55" i="19"/>
  <c r="BL58" i="19"/>
  <c r="L58" i="23" s="1"/>
  <c r="JJ58" i="19"/>
  <c r="CR58" i="19"/>
  <c r="T58" i="23" s="1"/>
  <c r="KX58" i="19"/>
  <c r="AF59" i="19"/>
  <c r="D59" i="23" s="1"/>
  <c r="HV59" i="19"/>
  <c r="DH59" i="19"/>
  <c r="X59" i="23" s="1"/>
  <c r="LR59" i="19"/>
  <c r="BT61" i="19"/>
  <c r="N61" i="23" s="1"/>
  <c r="JT61" i="19"/>
  <c r="DH63" i="19"/>
  <c r="X63" i="23" s="1"/>
  <c r="LR63" i="19"/>
  <c r="DT65" i="19"/>
  <c r="AA65" i="23" s="1"/>
  <c r="MG65" i="19"/>
  <c r="BL69" i="19"/>
  <c r="L69" i="23" s="1"/>
  <c r="JJ69" i="19"/>
  <c r="DL70" i="19"/>
  <c r="Y70" i="23" s="1"/>
  <c r="LW70" i="19"/>
  <c r="AZ71" i="19"/>
  <c r="I71" i="23" s="1"/>
  <c r="IU71" i="19"/>
  <c r="AZ47" i="19"/>
  <c r="I47" i="23" s="1"/>
  <c r="IU47" i="19"/>
  <c r="AF54" i="19"/>
  <c r="D54" i="23" s="1"/>
  <c r="HV54" i="19"/>
  <c r="BP59" i="19"/>
  <c r="M59" i="23" s="1"/>
  <c r="JO59" i="19"/>
  <c r="BX60" i="19"/>
  <c r="O60" i="23" s="1"/>
  <c r="JY60" i="19"/>
  <c r="DD60" i="19"/>
  <c r="W60" i="23" s="1"/>
  <c r="LM60" i="19"/>
  <c r="AR64" i="19"/>
  <c r="G64" i="23" s="1"/>
  <c r="IK64" i="19"/>
  <c r="AF68" i="19"/>
  <c r="D68" i="23" s="1"/>
  <c r="HV68" i="19"/>
  <c r="AF70" i="19"/>
  <c r="D70" i="23" s="1"/>
  <c r="HV70" i="19"/>
  <c r="BP73" i="19"/>
  <c r="M73" i="23" s="1"/>
  <c r="JO73" i="19"/>
  <c r="DD75" i="19"/>
  <c r="W75" i="23" s="1"/>
  <c r="LM75" i="19"/>
  <c r="CR75" i="19"/>
  <c r="T75" i="23" s="1"/>
  <c r="KX75" i="19"/>
  <c r="CJ83" i="19"/>
  <c r="R83" i="23" s="1"/>
  <c r="KN83" i="19"/>
  <c r="CB85" i="19"/>
  <c r="P85" i="23" s="1"/>
  <c r="KD85" i="19"/>
  <c r="AR86" i="19"/>
  <c r="G86" i="23" s="1"/>
  <c r="IK86" i="19"/>
  <c r="AV88" i="19"/>
  <c r="H88" i="23" s="1"/>
  <c r="IP88" i="19"/>
  <c r="DD91" i="19"/>
  <c r="W91" i="23" s="1"/>
  <c r="LM91" i="19"/>
  <c r="AR94" i="19"/>
  <c r="G94" i="23" s="1"/>
  <c r="IK94" i="19"/>
  <c r="AZ96" i="19"/>
  <c r="I96" i="23" s="1"/>
  <c r="IU96" i="19"/>
  <c r="BT75" i="19"/>
  <c r="N75" i="23" s="1"/>
  <c r="JT75" i="19"/>
  <c r="AN76" i="19"/>
  <c r="F76" i="23" s="1"/>
  <c r="IF76" i="19"/>
  <c r="CJ79" i="19"/>
  <c r="R79" i="23" s="1"/>
  <c r="KN79" i="19"/>
  <c r="AZ51" i="19"/>
  <c r="I51" i="23" s="1"/>
  <c r="IU51" i="19"/>
  <c r="CZ69" i="19"/>
  <c r="V69" i="23" s="1"/>
  <c r="LH69" i="19"/>
  <c r="AR92" i="19"/>
  <c r="G92" i="23" s="1"/>
  <c r="IK92" i="19"/>
  <c r="Y58" i="19"/>
  <c r="X58" i="19"/>
  <c r="C58" i="23" s="1"/>
  <c r="BX76" i="19"/>
  <c r="O76" i="23" s="1"/>
  <c r="JY76" i="19"/>
  <c r="AR72" i="19"/>
  <c r="G72" i="23" s="1"/>
  <c r="IK72" i="19"/>
  <c r="BL81" i="19"/>
  <c r="L81" i="23" s="1"/>
  <c r="JJ81" i="19"/>
  <c r="X19" i="19"/>
  <c r="C19" i="23" s="1"/>
  <c r="Y19" i="19"/>
  <c r="HQ49" i="19"/>
  <c r="Y49" i="19"/>
  <c r="X69" i="19"/>
  <c r="C69" i="23" s="1"/>
  <c r="HQ69" i="19"/>
  <c r="Y69" i="19"/>
  <c r="Y81" i="19"/>
  <c r="HQ81" i="19"/>
  <c r="X81" i="19"/>
  <c r="C81" i="23" s="1"/>
  <c r="AR14" i="19"/>
  <c r="G14" i="23" s="1"/>
  <c r="IK14" i="19"/>
  <c r="CN14" i="19"/>
  <c r="S14" i="23" s="1"/>
  <c r="KS14" i="19"/>
  <c r="DP21" i="19"/>
  <c r="Z21" i="23" s="1"/>
  <c r="MB21" i="19"/>
  <c r="AV41" i="19"/>
  <c r="H41" i="23" s="1"/>
  <c r="IP41" i="19"/>
  <c r="BX43" i="19"/>
  <c r="O43" i="23" s="1"/>
  <c r="JY43" i="19"/>
  <c r="BL30" i="19"/>
  <c r="L30" i="23" s="1"/>
  <c r="JJ30" i="19"/>
  <c r="DD31" i="19"/>
  <c r="W31" i="23" s="1"/>
  <c r="LM31" i="19"/>
  <c r="BP35" i="19"/>
  <c r="M35" i="23" s="1"/>
  <c r="JO35" i="19"/>
  <c r="CV36" i="19"/>
  <c r="U36" i="23" s="1"/>
  <c r="LC36" i="19"/>
  <c r="CZ45" i="19"/>
  <c r="V45" i="23" s="1"/>
  <c r="LH45" i="19"/>
  <c r="CR50" i="19"/>
  <c r="T50" i="23" s="1"/>
  <c r="KX50" i="19"/>
  <c r="DL53" i="19"/>
  <c r="Y53" i="23" s="1"/>
  <c r="LW53" i="19"/>
  <c r="CV62" i="19"/>
  <c r="U62" i="23" s="1"/>
  <c r="LC62" i="19"/>
  <c r="AJ63" i="19"/>
  <c r="E63" i="23" s="1"/>
  <c r="IA63" i="19"/>
  <c r="CZ63" i="19"/>
  <c r="V63" i="23" s="1"/>
  <c r="LH63" i="19"/>
  <c r="CN72" i="19"/>
  <c r="S72" i="23" s="1"/>
  <c r="KS72" i="19"/>
  <c r="CF73" i="19"/>
  <c r="Q73" i="23" s="1"/>
  <c r="KI73" i="19"/>
  <c r="CN77" i="19"/>
  <c r="S77" i="23" s="1"/>
  <c r="KS77" i="19"/>
  <c r="BT83" i="19"/>
  <c r="N83" i="23" s="1"/>
  <c r="JT83" i="19"/>
  <c r="AF51" i="19"/>
  <c r="D51" i="23" s="1"/>
  <c r="HV51" i="19"/>
  <c r="AJ52" i="19"/>
  <c r="E52" i="23" s="1"/>
  <c r="IA52" i="19"/>
  <c r="DT52" i="19"/>
  <c r="AA52" i="23" s="1"/>
  <c r="MG52" i="19"/>
  <c r="CF53" i="19"/>
  <c r="Q53" i="23" s="1"/>
  <c r="KI53" i="19"/>
  <c r="BX55" i="19"/>
  <c r="O55" i="23" s="1"/>
  <c r="JY55" i="19"/>
  <c r="BL59" i="19"/>
  <c r="L59" i="23" s="1"/>
  <c r="JJ59" i="19"/>
  <c r="AZ60" i="19"/>
  <c r="I60" i="23" s="1"/>
  <c r="IU60" i="19"/>
  <c r="AF62" i="19"/>
  <c r="D62" i="23" s="1"/>
  <c r="HV62" i="19"/>
  <c r="BD65" i="19"/>
  <c r="J65" i="23" s="1"/>
  <c r="IZ65" i="19"/>
  <c r="AF66" i="19"/>
  <c r="D66" i="23" s="1"/>
  <c r="HV66" i="19"/>
  <c r="CB66" i="19"/>
  <c r="P66" i="23" s="1"/>
  <c r="KD66" i="19"/>
  <c r="DH66" i="19"/>
  <c r="X66" i="23" s="1"/>
  <c r="LR66" i="19"/>
  <c r="DL83" i="19"/>
  <c r="Y83" i="23" s="1"/>
  <c r="LW83" i="19"/>
  <c r="AF90" i="19"/>
  <c r="D90" i="23" s="1"/>
  <c r="HV90" i="19"/>
  <c r="CB92" i="19"/>
  <c r="P92" i="23" s="1"/>
  <c r="KD92" i="19"/>
  <c r="HQ31" i="19"/>
  <c r="X31" i="19"/>
  <c r="C31" i="23" s="1"/>
  <c r="DT87" i="19"/>
  <c r="AA87" i="23" s="1"/>
  <c r="MG87" i="19"/>
  <c r="DT88" i="19"/>
  <c r="AA88" i="23" s="1"/>
  <c r="MG88" i="19"/>
  <c r="DD92" i="19"/>
  <c r="W92" i="23" s="1"/>
  <c r="LM92" i="19"/>
  <c r="Y85" i="19"/>
  <c r="HQ85" i="19"/>
  <c r="AR37" i="19"/>
  <c r="G37" i="23" s="1"/>
  <c r="IK37" i="19"/>
  <c r="CF27" i="19"/>
  <c r="Q27" i="23" s="1"/>
  <c r="KI27" i="19"/>
  <c r="BL31" i="19"/>
  <c r="L31" i="23" s="1"/>
  <c r="JJ31" i="19"/>
  <c r="BH36" i="19"/>
  <c r="K36" i="23" s="1"/>
  <c r="JE36" i="19"/>
  <c r="AF39" i="19"/>
  <c r="D39" i="23" s="1"/>
  <c r="HV39" i="19"/>
  <c r="AN48" i="19"/>
  <c r="F48" i="23" s="1"/>
  <c r="IF48" i="19"/>
  <c r="CN50" i="19"/>
  <c r="S50" i="23" s="1"/>
  <c r="KS50" i="19"/>
  <c r="CB58" i="19"/>
  <c r="P58" i="23" s="1"/>
  <c r="KD58" i="19"/>
  <c r="CN60" i="19"/>
  <c r="S60" i="23" s="1"/>
  <c r="KS60" i="19"/>
  <c r="DT60" i="19"/>
  <c r="AA60" i="23" s="1"/>
  <c r="MG60" i="19"/>
  <c r="CJ63" i="19"/>
  <c r="R63" i="23" s="1"/>
  <c r="KN63" i="19"/>
  <c r="DH85" i="19"/>
  <c r="X85" i="23" s="1"/>
  <c r="LR85" i="19"/>
  <c r="AF88" i="19"/>
  <c r="D88" i="23" s="1"/>
  <c r="HV88" i="19"/>
  <c r="BD84" i="19"/>
  <c r="J84" i="23" s="1"/>
  <c r="IZ84" i="19"/>
  <c r="DT50" i="19"/>
  <c r="AA50" i="23" s="1"/>
  <c r="MG50" i="19"/>
  <c r="CN67" i="19"/>
  <c r="S67" i="23" s="1"/>
  <c r="KS67" i="19"/>
  <c r="AJ32" i="19"/>
  <c r="E32" i="23" s="1"/>
  <c r="IA32" i="19"/>
  <c r="Y46" i="19"/>
  <c r="HQ46" i="19"/>
  <c r="X46" i="19"/>
  <c r="C46" i="23" s="1"/>
  <c r="LH7" i="19"/>
  <c r="JT7" i="19"/>
  <c r="IU9" i="19"/>
  <c r="MB9" i="19"/>
  <c r="JT11" i="19"/>
  <c r="LC17" i="19"/>
  <c r="KX25" i="19"/>
  <c r="IF33" i="19"/>
  <c r="MG49" i="19"/>
  <c r="LC49" i="19"/>
  <c r="LC65" i="19"/>
  <c r="MB69" i="19"/>
  <c r="KD81" i="19"/>
  <c r="MG48" i="19"/>
  <c r="JJ48" i="19"/>
  <c r="IP99" i="19"/>
  <c r="IZ50" i="19"/>
  <c r="IP70" i="19"/>
  <c r="LH11" i="19"/>
  <c r="JJ17" i="19"/>
  <c r="LR73" i="19"/>
  <c r="IU52" i="19"/>
  <c r="IP67" i="19"/>
  <c r="JY67" i="19"/>
  <c r="KN97" i="19"/>
  <c r="IZ92" i="19"/>
  <c r="AF20" i="19"/>
  <c r="D20" i="23" s="1"/>
  <c r="HV20" i="19"/>
  <c r="BP30" i="19"/>
  <c r="M30" i="23" s="1"/>
  <c r="JO30" i="19"/>
  <c r="LM95" i="19"/>
  <c r="LC13" i="19"/>
  <c r="JY13" i="19"/>
  <c r="IZ13" i="19"/>
  <c r="KD29" i="19"/>
  <c r="KX33" i="19"/>
  <c r="IA41" i="19"/>
  <c r="IA45" i="19"/>
  <c r="LR57" i="19"/>
  <c r="KN61" i="19"/>
  <c r="KD69" i="19"/>
  <c r="HV73" i="19"/>
  <c r="JJ73" i="19"/>
  <c r="KI77" i="19"/>
  <c r="LW81" i="19"/>
  <c r="IZ89" i="19"/>
  <c r="IF89" i="19"/>
  <c r="IK93" i="19"/>
  <c r="LR98" i="19"/>
  <c r="IU36" i="19"/>
  <c r="LW36" i="19"/>
  <c r="IA48" i="19"/>
  <c r="MB64" i="19"/>
  <c r="KN64" i="19"/>
  <c r="KS76" i="19"/>
  <c r="JY84" i="19"/>
  <c r="LR18" i="19"/>
  <c r="IP50" i="19"/>
  <c r="KN39" i="19"/>
  <c r="IZ39" i="19"/>
  <c r="LH75" i="19"/>
  <c r="DP82" i="19"/>
  <c r="Z82" i="23" s="1"/>
  <c r="MB82" i="19"/>
  <c r="Y70" i="19"/>
  <c r="X70" i="19"/>
  <c r="C70" i="23" s="1"/>
  <c r="BD74" i="19"/>
  <c r="J74" i="23" s="1"/>
  <c r="IZ74" i="19"/>
  <c r="AJ74" i="19"/>
  <c r="E74" i="23" s="1"/>
  <c r="IA74" i="19"/>
  <c r="BD82" i="19"/>
  <c r="J82" i="23" s="1"/>
  <c r="IZ82" i="19"/>
  <c r="BL91" i="19"/>
  <c r="L91" i="23" s="1"/>
  <c r="JJ91" i="19"/>
  <c r="CR27" i="19"/>
  <c r="T27" i="23" s="1"/>
  <c r="KX27" i="19"/>
  <c r="AZ30" i="19"/>
  <c r="I30" i="23" s="1"/>
  <c r="IU30" i="19"/>
  <c r="CF51" i="19"/>
  <c r="Q51" i="23" s="1"/>
  <c r="KI51" i="19"/>
  <c r="AR18" i="19"/>
  <c r="G18" i="23" s="1"/>
  <c r="IK18" i="19"/>
  <c r="CV31" i="19"/>
  <c r="U31" i="23" s="1"/>
  <c r="LC31" i="19"/>
  <c r="BP32" i="19"/>
  <c r="M32" i="23" s="1"/>
  <c r="JO32" i="19"/>
  <c r="DL34" i="19"/>
  <c r="Y34" i="23" s="1"/>
  <c r="LW34" i="19"/>
  <c r="AZ39" i="19"/>
  <c r="I39" i="23" s="1"/>
  <c r="IU39" i="19"/>
  <c r="AN42" i="19"/>
  <c r="F42" i="23" s="1"/>
  <c r="IF42" i="19"/>
  <c r="CZ47" i="19"/>
  <c r="V47" i="23" s="1"/>
  <c r="LH47" i="19"/>
  <c r="DD50" i="19"/>
  <c r="W50" i="23" s="1"/>
  <c r="LM50" i="19"/>
  <c r="AZ55" i="19"/>
  <c r="I55" i="23" s="1"/>
  <c r="IU55" i="19"/>
  <c r="AR27" i="19"/>
  <c r="G27" i="23" s="1"/>
  <c r="IK27" i="19"/>
  <c r="BL46" i="19"/>
  <c r="L46" i="23" s="1"/>
  <c r="JJ46" i="19"/>
  <c r="DH71" i="19"/>
  <c r="X71" i="23" s="1"/>
  <c r="LR71" i="19"/>
  <c r="AR74" i="19"/>
  <c r="G74" i="23" s="1"/>
  <c r="IK74" i="19"/>
  <c r="BD23" i="19"/>
  <c r="J23" i="23" s="1"/>
  <c r="IZ23" i="19"/>
  <c r="CZ67" i="19"/>
  <c r="V67" i="23" s="1"/>
  <c r="LH67" i="19"/>
  <c r="CZ79" i="19"/>
  <c r="V79" i="23" s="1"/>
  <c r="LH79" i="19"/>
  <c r="DT80" i="19"/>
  <c r="AA80" i="23" s="1"/>
  <c r="MG80" i="19"/>
  <c r="CJ87" i="19"/>
  <c r="R87" i="23" s="1"/>
  <c r="KN87" i="19"/>
  <c r="DH96" i="19"/>
  <c r="X96" i="23" s="1"/>
  <c r="LR96" i="19"/>
  <c r="Z3" i="23"/>
  <c r="X54" i="19"/>
  <c r="C54" i="23" s="1"/>
  <c r="Y54" i="19"/>
  <c r="CB76" i="19"/>
  <c r="P76" i="23" s="1"/>
  <c r="KD76" i="19"/>
  <c r="DT97" i="19"/>
  <c r="MG97" i="19"/>
  <c r="AJ34" i="19"/>
  <c r="E34" i="23" s="1"/>
  <c r="IA34" i="19"/>
  <c r="CJ23" i="19"/>
  <c r="R23" i="23" s="1"/>
  <c r="KN23" i="19"/>
  <c r="BP40" i="19"/>
  <c r="M40" i="23" s="1"/>
  <c r="JO40" i="19"/>
  <c r="DH87" i="19"/>
  <c r="X87" i="23" s="1"/>
  <c r="LR87" i="19"/>
  <c r="AF27" i="19"/>
  <c r="D27" i="23" s="1"/>
  <c r="HV27" i="19"/>
  <c r="DT34" i="19"/>
  <c r="AA34" i="23" s="1"/>
  <c r="MG34" i="19"/>
  <c r="CR80" i="19"/>
  <c r="T80" i="23" s="1"/>
  <c r="KX80" i="19"/>
  <c r="CV96" i="19"/>
  <c r="U96" i="23" s="1"/>
  <c r="LC96" i="19"/>
  <c r="DP46" i="19"/>
  <c r="Z46" i="23" s="1"/>
  <c r="MB46" i="19"/>
  <c r="CJ52" i="19"/>
  <c r="R52" i="23" s="1"/>
  <c r="KN52" i="19"/>
  <c r="DL74" i="19"/>
  <c r="Y74" i="23" s="1"/>
  <c r="LW74" i="19"/>
  <c r="AV87" i="19"/>
  <c r="H87" i="23" s="1"/>
  <c r="IP87" i="19"/>
  <c r="BX78" i="19"/>
  <c r="O78" i="23" s="1"/>
  <c r="JY78" i="19"/>
  <c r="DT83" i="19"/>
  <c r="AA83" i="23" s="1"/>
  <c r="MG83" i="19"/>
  <c r="BD42" i="19"/>
  <c r="J42" i="23" s="1"/>
  <c r="IZ42" i="19"/>
  <c r="CN26" i="19"/>
  <c r="S26" i="23" s="1"/>
  <c r="KS26" i="19"/>
  <c r="DD42" i="19"/>
  <c r="W42" i="23" s="1"/>
  <c r="LM42" i="19"/>
  <c r="BT22" i="19"/>
  <c r="N22" i="23" s="1"/>
  <c r="JT22" i="19"/>
  <c r="AN23" i="19"/>
  <c r="F23" i="23" s="1"/>
  <c r="IF23" i="19"/>
  <c r="BX80" i="19"/>
  <c r="O80" i="23" s="1"/>
  <c r="JY80" i="19"/>
  <c r="BL97" i="19"/>
  <c r="JJ97" i="19"/>
  <c r="X78" i="19"/>
  <c r="C78" i="23" s="1"/>
  <c r="HQ78" i="19"/>
  <c r="BL76" i="19"/>
  <c r="L76" i="23" s="1"/>
  <c r="JJ76" i="19"/>
  <c r="BX27" i="19"/>
  <c r="O27" i="23" s="1"/>
  <c r="JY27" i="19"/>
  <c r="DP23" i="19"/>
  <c r="Z23" i="23" s="1"/>
  <c r="MB23" i="19"/>
  <c r="BD28" i="19"/>
  <c r="J28" i="23" s="1"/>
  <c r="IZ28" i="19"/>
  <c r="AV56" i="19"/>
  <c r="H56" i="23" s="1"/>
  <c r="IP56" i="19"/>
  <c r="CB59" i="19"/>
  <c r="P59" i="23" s="1"/>
  <c r="KD59" i="19"/>
  <c r="AR35" i="19"/>
  <c r="G35" i="23" s="1"/>
  <c r="IK35" i="19"/>
  <c r="DH80" i="19"/>
  <c r="X80" i="23" s="1"/>
  <c r="LR80" i="19"/>
  <c r="CF96" i="19"/>
  <c r="Q96" i="23" s="1"/>
  <c r="KI96" i="19"/>
  <c r="AZ97" i="19"/>
  <c r="IU97" i="19"/>
  <c r="Y4" i="19"/>
  <c r="HQ4" i="19"/>
  <c r="HQ38" i="19"/>
  <c r="X38" i="19"/>
  <c r="C38" i="23" s="1"/>
  <c r="Y96" i="19"/>
  <c r="X96" i="19"/>
  <c r="C96" i="23" s="1"/>
  <c r="LW21" i="19"/>
  <c r="DH5" i="19"/>
  <c r="X5" i="23" s="1"/>
  <c r="LR5" i="19"/>
  <c r="DD9" i="19"/>
  <c r="W9" i="23" s="1"/>
  <c r="LM9" i="19"/>
  <c r="H15" i="23"/>
  <c r="IP15" i="19"/>
  <c r="CV19" i="19"/>
  <c r="U19" i="23" s="1"/>
  <c r="LC19" i="19"/>
  <c r="CJ27" i="19"/>
  <c r="R27" i="23" s="1"/>
  <c r="KN27" i="19"/>
  <c r="BT31" i="19"/>
  <c r="N31" i="23" s="1"/>
  <c r="JT31" i="19"/>
  <c r="CJ34" i="19"/>
  <c r="R34" i="23" s="1"/>
  <c r="KN34" i="19"/>
  <c r="CV40" i="19"/>
  <c r="U40" i="23" s="1"/>
  <c r="LC40" i="19"/>
  <c r="AZ5" i="19"/>
  <c r="I5" i="23" s="1"/>
  <c r="IU5" i="19"/>
  <c r="CF15" i="19"/>
  <c r="Q15" i="23" s="1"/>
  <c r="KI15" i="19"/>
  <c r="DP39" i="19"/>
  <c r="Z39" i="23" s="1"/>
  <c r="MB39" i="19"/>
  <c r="AR43" i="19"/>
  <c r="G43" i="23" s="1"/>
  <c r="IK43" i="19"/>
  <c r="CV51" i="19"/>
  <c r="U51" i="23" s="1"/>
  <c r="LC51" i="19"/>
  <c r="BT55" i="19"/>
  <c r="N55" i="23" s="1"/>
  <c r="JT55" i="19"/>
  <c r="AV59" i="19"/>
  <c r="H59" i="23" s="1"/>
  <c r="IP59" i="19"/>
  <c r="AN60" i="19"/>
  <c r="F60" i="23" s="1"/>
  <c r="IF60" i="19"/>
  <c r="CF67" i="19"/>
  <c r="Q67" i="23" s="1"/>
  <c r="KI67" i="19"/>
  <c r="BP70" i="19"/>
  <c r="M70" i="23" s="1"/>
  <c r="JO70" i="19"/>
  <c r="CV70" i="19"/>
  <c r="U70" i="23" s="1"/>
  <c r="LC70" i="19"/>
  <c r="AJ71" i="19"/>
  <c r="E71" i="23" s="1"/>
  <c r="IA71" i="19"/>
  <c r="DD71" i="19"/>
  <c r="W71" i="23" s="1"/>
  <c r="LM71" i="19"/>
  <c r="CN46" i="19"/>
  <c r="S46" i="23" s="1"/>
  <c r="KS46" i="19"/>
  <c r="DD57" i="19"/>
  <c r="W57" i="23" s="1"/>
  <c r="LM57" i="19"/>
  <c r="BX61" i="19"/>
  <c r="O61" i="23" s="1"/>
  <c r="JY61" i="19"/>
  <c r="AR78" i="19"/>
  <c r="G78" i="23" s="1"/>
  <c r="IK78" i="19"/>
  <c r="DL79" i="19"/>
  <c r="Y79" i="23" s="1"/>
  <c r="LW79" i="19"/>
  <c r="BL83" i="19"/>
  <c r="L83" i="23" s="1"/>
  <c r="JJ83" i="19"/>
  <c r="DP83" i="19"/>
  <c r="Z83" i="23" s="1"/>
  <c r="MB83" i="19"/>
  <c r="BP89" i="19"/>
  <c r="M89" i="23" s="1"/>
  <c r="JO89" i="19"/>
  <c r="BX91" i="19"/>
  <c r="O91" i="23" s="1"/>
  <c r="JY91" i="19"/>
  <c r="DL93" i="19"/>
  <c r="Y93" i="23" s="1"/>
  <c r="LW93" i="19"/>
  <c r="CN95" i="19"/>
  <c r="S95" i="23" s="1"/>
  <c r="KS95" i="19"/>
  <c r="AJ11" i="19"/>
  <c r="E11" i="23" s="1"/>
  <c r="IA11" i="19"/>
  <c r="BD14" i="19"/>
  <c r="J14" i="23" s="1"/>
  <c r="IZ14" i="19"/>
  <c r="BX17" i="19"/>
  <c r="O17" i="23" s="1"/>
  <c r="JY17" i="19"/>
  <c r="AR26" i="19"/>
  <c r="G26" i="23" s="1"/>
  <c r="IK26" i="19"/>
  <c r="DL29" i="19"/>
  <c r="Y29" i="23" s="1"/>
  <c r="LW29" i="19"/>
  <c r="AV49" i="19"/>
  <c r="H49" i="23" s="1"/>
  <c r="IP49" i="19"/>
  <c r="DH19" i="19"/>
  <c r="X19" i="23" s="1"/>
  <c r="LR19" i="19"/>
  <c r="AN32" i="19"/>
  <c r="F32" i="23" s="1"/>
  <c r="IF32" i="19"/>
  <c r="BH34" i="19"/>
  <c r="K34" i="23" s="1"/>
  <c r="JE34" i="19"/>
  <c r="CV38" i="19"/>
  <c r="U38" i="23" s="1"/>
  <c r="LC38" i="19"/>
  <c r="CJ41" i="19"/>
  <c r="R41" i="23" s="1"/>
  <c r="KN41" i="19"/>
  <c r="DP41" i="19"/>
  <c r="Z41" i="23" s="1"/>
  <c r="MB41" i="19"/>
  <c r="CJ47" i="19"/>
  <c r="R47" i="23" s="1"/>
  <c r="KN47" i="19"/>
  <c r="DL49" i="19"/>
  <c r="Y49" i="23" s="1"/>
  <c r="LW49" i="19"/>
  <c r="BP54" i="19"/>
  <c r="M54" i="23" s="1"/>
  <c r="JO54" i="19"/>
  <c r="AJ55" i="19"/>
  <c r="E55" i="23" s="1"/>
  <c r="IA55" i="19"/>
  <c r="DL67" i="19"/>
  <c r="Y67" i="23" s="1"/>
  <c r="LW67" i="19"/>
  <c r="AR62" i="19"/>
  <c r="G62" i="23" s="1"/>
  <c r="IK62" i="19"/>
  <c r="DD80" i="19"/>
  <c r="W80" i="23" s="1"/>
  <c r="LM80" i="19"/>
  <c r="AR81" i="19"/>
  <c r="G81" i="23" s="1"/>
  <c r="IK81" i="19"/>
  <c r="BP38" i="19"/>
  <c r="M38" i="23" s="1"/>
  <c r="JO38" i="19"/>
  <c r="S3" i="23"/>
  <c r="CZ23" i="19"/>
  <c r="V23" i="23" s="1"/>
  <c r="LH23" i="19"/>
  <c r="CZ34" i="19"/>
  <c r="V34" i="23" s="1"/>
  <c r="LH34" i="19"/>
  <c r="CZ40" i="19"/>
  <c r="V40" i="23" s="1"/>
  <c r="LH40" i="19"/>
  <c r="BT59" i="19"/>
  <c r="N59" i="23" s="1"/>
  <c r="JT59" i="19"/>
  <c r="DT61" i="19"/>
  <c r="AA61" i="23" s="1"/>
  <c r="MG61" i="19"/>
  <c r="BD64" i="19"/>
  <c r="J64" i="23" s="1"/>
  <c r="IZ64" i="19"/>
  <c r="BT26" i="19"/>
  <c r="N26" i="23" s="1"/>
  <c r="JT26" i="19"/>
  <c r="CZ26" i="19"/>
  <c r="V26" i="23" s="1"/>
  <c r="LH26" i="19"/>
  <c r="AN27" i="19"/>
  <c r="F27" i="23" s="1"/>
  <c r="IF27" i="19"/>
  <c r="AJ35" i="19"/>
  <c r="E35" i="23" s="1"/>
  <c r="IA35" i="19"/>
  <c r="BT80" i="19"/>
  <c r="N80" i="23" s="1"/>
  <c r="JT80" i="19"/>
  <c r="CZ80" i="19"/>
  <c r="V80" i="23" s="1"/>
  <c r="LH80" i="19"/>
  <c r="DD96" i="19"/>
  <c r="W96" i="23" s="1"/>
  <c r="LM96" i="19"/>
  <c r="AR97" i="19"/>
  <c r="IK97" i="19"/>
  <c r="JT33" i="19"/>
  <c r="LH81" i="19"/>
  <c r="JY89" i="19"/>
  <c r="KI23" i="19"/>
  <c r="JY63" i="19"/>
  <c r="CJ9" i="19"/>
  <c r="R9" i="23" s="1"/>
  <c r="KN9" i="19"/>
  <c r="AF19" i="19"/>
  <c r="D19" i="23" s="1"/>
  <c r="HV19" i="19"/>
  <c r="BD22" i="19"/>
  <c r="J22" i="23" s="1"/>
  <c r="IZ22" i="19"/>
  <c r="BT53" i="19"/>
  <c r="N53" i="23" s="1"/>
  <c r="JT53" i="19"/>
  <c r="AV58" i="19"/>
  <c r="H58" i="23" s="1"/>
  <c r="IP58" i="19"/>
  <c r="DP73" i="19"/>
  <c r="Z73" i="23" s="1"/>
  <c r="MB73" i="19"/>
  <c r="DP55" i="19"/>
  <c r="Z55" i="23" s="1"/>
  <c r="MB55" i="19"/>
  <c r="CZ64" i="19"/>
  <c r="V64" i="23" s="1"/>
  <c r="LH64" i="19"/>
  <c r="CB67" i="19"/>
  <c r="P67" i="23" s="1"/>
  <c r="KD67" i="19"/>
  <c r="AJ98" i="19"/>
  <c r="IA98" i="19"/>
  <c r="DD88" i="19"/>
  <c r="W88" i="23" s="1"/>
  <c r="LM88" i="19"/>
  <c r="CN92" i="19"/>
  <c r="S92" i="23" s="1"/>
  <c r="KS92" i="19"/>
  <c r="DT92" i="19"/>
  <c r="AA92" i="23" s="1"/>
  <c r="MG92" i="19"/>
  <c r="CJ99" i="19"/>
  <c r="KN99" i="19"/>
  <c r="HQ75" i="19"/>
  <c r="Y75" i="19"/>
  <c r="X7" i="19"/>
  <c r="C7" i="23" s="1"/>
  <c r="Y7" i="19"/>
  <c r="CB77" i="19"/>
  <c r="P77" i="23" s="1"/>
  <c r="KD77" i="19"/>
  <c r="CB91" i="19"/>
  <c r="P91" i="23" s="1"/>
  <c r="KD91" i="19"/>
  <c r="DL91" i="19"/>
  <c r="Y91" i="23" s="1"/>
  <c r="LW91" i="19"/>
  <c r="AF94" i="19"/>
  <c r="D94" i="23" s="1"/>
  <c r="HV94" i="19"/>
  <c r="AN96" i="19"/>
  <c r="F96" i="23" s="1"/>
  <c r="IF96" i="19"/>
  <c r="AR82" i="19"/>
  <c r="G82" i="23" s="1"/>
  <c r="IK82" i="19"/>
  <c r="AF97" i="19"/>
  <c r="HV97" i="19"/>
  <c r="BT8" i="19"/>
  <c r="N8" i="23" s="1"/>
  <c r="JT8" i="19"/>
  <c r="BL15" i="19"/>
  <c r="L15" i="23" s="1"/>
  <c r="JJ15" i="19"/>
  <c r="CB56" i="19"/>
  <c r="P56" i="23" s="1"/>
  <c r="KD56" i="19"/>
  <c r="DL63" i="19"/>
  <c r="Y63" i="23" s="1"/>
  <c r="LW63" i="19"/>
  <c r="DD97" i="19"/>
  <c r="LM97" i="19"/>
  <c r="CB75" i="19"/>
  <c r="P75" i="23" s="1"/>
  <c r="KD75" i="19"/>
  <c r="AF16" i="19"/>
  <c r="D16" i="23" s="1"/>
  <c r="HV16" i="19"/>
  <c r="DP44" i="19"/>
  <c r="Z44" i="23" s="1"/>
  <c r="MB44" i="19"/>
  <c r="CF71" i="19"/>
  <c r="Q71" i="23" s="1"/>
  <c r="KI71" i="19"/>
  <c r="CN97" i="19"/>
  <c r="KS97" i="19"/>
  <c r="Y21" i="19"/>
  <c r="HQ21" i="19"/>
  <c r="X21" i="19"/>
  <c r="C21" i="23" s="1"/>
  <c r="X53" i="19"/>
  <c r="C53" i="23" s="1"/>
  <c r="HQ53" i="19"/>
  <c r="X71" i="19"/>
  <c r="C71" i="23" s="1"/>
  <c r="Y71" i="19"/>
  <c r="X83" i="19"/>
  <c r="C83" i="23" s="1"/>
  <c r="HQ83" i="19"/>
  <c r="LR69" i="19"/>
  <c r="JY69" i="19"/>
  <c r="IU77" i="19"/>
  <c r="LM81" i="19"/>
  <c r="LW89" i="19"/>
  <c r="KI93" i="19"/>
  <c r="IZ98" i="19"/>
  <c r="Y72" i="19"/>
  <c r="LW76" i="19"/>
  <c r="KI76" i="19"/>
  <c r="LC58" i="19"/>
  <c r="IZ66" i="19"/>
  <c r="LM94" i="19"/>
  <c r="Y83" i="19"/>
  <c r="LR31" i="19"/>
  <c r="JJ96" i="19"/>
  <c r="Y52" i="19"/>
  <c r="BX10" i="19"/>
  <c r="O10" i="23" s="1"/>
  <c r="JY10" i="19"/>
  <c r="CN27" i="19"/>
  <c r="S27" i="23" s="1"/>
  <c r="KS27" i="19"/>
  <c r="AF40" i="19"/>
  <c r="D40" i="23" s="1"/>
  <c r="HV40" i="19"/>
  <c r="CN55" i="19"/>
  <c r="S55" i="23" s="1"/>
  <c r="KS55" i="19"/>
  <c r="DP58" i="19"/>
  <c r="Z58" i="23" s="1"/>
  <c r="MB58" i="19"/>
  <c r="CF63" i="19"/>
  <c r="Q63" i="23" s="1"/>
  <c r="KI63" i="19"/>
  <c r="DT67" i="19"/>
  <c r="AA67" i="23" s="1"/>
  <c r="MG67" i="19"/>
  <c r="AJ72" i="19"/>
  <c r="E72" i="23" s="1"/>
  <c r="IA72" i="19"/>
  <c r="AF58" i="19"/>
  <c r="D58" i="23" s="1"/>
  <c r="HV58" i="19"/>
  <c r="AZ66" i="19"/>
  <c r="I66" i="23" s="1"/>
  <c r="IU66" i="19"/>
  <c r="BD72" i="19"/>
  <c r="J72" i="23" s="1"/>
  <c r="IZ72" i="19"/>
  <c r="AZ80" i="19"/>
  <c r="I80" i="23" s="1"/>
  <c r="IU80" i="19"/>
  <c r="CB83" i="19"/>
  <c r="P83" i="23" s="1"/>
  <c r="KD83" i="19"/>
  <c r="AF86" i="19"/>
  <c r="D86" i="23" s="1"/>
  <c r="HV86" i="19"/>
  <c r="AJ96" i="19"/>
  <c r="E96" i="23" s="1"/>
  <c r="IA96" i="19"/>
  <c r="DL75" i="19"/>
  <c r="Y75" i="23" s="1"/>
  <c r="LW75" i="19"/>
  <c r="DH79" i="19"/>
  <c r="X79" i="23" s="1"/>
  <c r="LR79" i="19"/>
  <c r="BD80" i="19"/>
  <c r="J80" i="23" s="1"/>
  <c r="IZ80" i="19"/>
  <c r="AZ88" i="19"/>
  <c r="I88" i="23" s="1"/>
  <c r="IU88" i="19"/>
  <c r="BX97" i="19"/>
  <c r="JY97" i="19"/>
  <c r="AF56" i="19"/>
  <c r="D56" i="23" s="1"/>
  <c r="HV56" i="19"/>
  <c r="BD60" i="19"/>
  <c r="J60" i="23" s="1"/>
  <c r="IZ60" i="19"/>
  <c r="AV86" i="19"/>
  <c r="H86" i="23" s="1"/>
  <c r="IP86" i="19"/>
  <c r="BP96" i="19"/>
  <c r="M96" i="23" s="1"/>
  <c r="JO96" i="19"/>
  <c r="DL32" i="19"/>
  <c r="Y32" i="23" s="1"/>
  <c r="LW32" i="19"/>
  <c r="BT79" i="19"/>
  <c r="N79" i="23" s="1"/>
  <c r="JT79" i="19"/>
  <c r="CN71" i="19"/>
  <c r="S71" i="23" s="1"/>
  <c r="KS71" i="19"/>
  <c r="X28" i="19"/>
  <c r="C28" i="23" s="1"/>
  <c r="Y28" i="19"/>
  <c r="Y92" i="19"/>
  <c r="HQ92" i="19"/>
  <c r="AR70" i="19"/>
  <c r="G70" i="23" s="1"/>
  <c r="IK70" i="19"/>
  <c r="AZ90" i="19"/>
  <c r="I90" i="23" s="1"/>
  <c r="IU90" i="19"/>
  <c r="CF75" i="19"/>
  <c r="Q75" i="23" s="1"/>
  <c r="KI75" i="19"/>
  <c r="CN79" i="19"/>
  <c r="S79" i="23" s="1"/>
  <c r="KS79" i="19"/>
  <c r="CN44" i="19"/>
  <c r="S44" i="23" s="1"/>
  <c r="KS44" i="19"/>
  <c r="HQ23" i="19"/>
  <c r="Y23" i="19"/>
  <c r="HQ59" i="19"/>
  <c r="X59" i="19"/>
  <c r="C59" i="23" s="1"/>
  <c r="X91" i="19"/>
  <c r="C91" i="23" s="1"/>
  <c r="HQ91" i="19"/>
  <c r="CF82" i="19"/>
  <c r="Q82" i="23" s="1"/>
  <c r="KI82" i="19"/>
  <c r="DD86" i="19"/>
  <c r="W86" i="23" s="1"/>
  <c r="LM86" i="19"/>
  <c r="AN91" i="19"/>
  <c r="F91" i="23" s="1"/>
  <c r="IF91" i="19"/>
  <c r="Y32" i="19"/>
  <c r="X32" i="19"/>
  <c r="C32" i="23" s="1"/>
  <c r="HQ76" i="19"/>
  <c r="Y76" i="19"/>
  <c r="X88" i="19"/>
  <c r="C88" i="23" s="1"/>
  <c r="Y88" i="19"/>
  <c r="AR23" i="19"/>
  <c r="G23" i="23" s="1"/>
  <c r="IK23" i="19"/>
  <c r="CN62" i="19"/>
  <c r="S62" i="23" s="1"/>
  <c r="KS62" i="19"/>
  <c r="BP63" i="19"/>
  <c r="M63" i="23" s="1"/>
  <c r="JO63" i="19"/>
  <c r="BP67" i="19"/>
  <c r="M67" i="23" s="1"/>
  <c r="JO67" i="19"/>
  <c r="AR68" i="19"/>
  <c r="G68" i="23" s="1"/>
  <c r="IK68" i="19"/>
  <c r="AZ74" i="19"/>
  <c r="I74" i="23" s="1"/>
  <c r="IU74" i="19"/>
  <c r="BX79" i="19"/>
  <c r="O79" i="23" s="1"/>
  <c r="JY79" i="19"/>
  <c r="DT51" i="19"/>
  <c r="AA51" i="23" s="1"/>
  <c r="MG51" i="19"/>
  <c r="CV63" i="19"/>
  <c r="U63" i="23" s="1"/>
  <c r="LC63" i="19"/>
  <c r="CV67" i="19"/>
  <c r="U67" i="23" s="1"/>
  <c r="LC67" i="19"/>
  <c r="DP72" i="19"/>
  <c r="Z72" i="23" s="1"/>
  <c r="MB72" i="19"/>
  <c r="CF88" i="19"/>
  <c r="Q88" i="23" s="1"/>
  <c r="KI88" i="19"/>
  <c r="DL88" i="19"/>
  <c r="Y88" i="23" s="1"/>
  <c r="LW88" i="19"/>
  <c r="BP92" i="19"/>
  <c r="M92" i="23" s="1"/>
  <c r="JO92" i="19"/>
  <c r="HV100" i="19"/>
  <c r="AF100" i="19"/>
  <c r="HQ99" i="19"/>
  <c r="X99" i="19"/>
  <c r="BD16" i="19"/>
  <c r="J16" i="23" s="1"/>
  <c r="IZ16" i="19"/>
  <c r="BT47" i="19"/>
  <c r="N47" i="23" s="1"/>
  <c r="JT47" i="19"/>
  <c r="CZ59" i="19"/>
  <c r="V59" i="23" s="1"/>
  <c r="LH59" i="19"/>
  <c r="BP80" i="19"/>
  <c r="M80" i="23" s="1"/>
  <c r="JO80" i="19"/>
  <c r="BL87" i="19"/>
  <c r="L87" i="23" s="1"/>
  <c r="JJ87" i="19"/>
  <c r="CR87" i="19"/>
  <c r="T87" i="23" s="1"/>
  <c r="KX87" i="19"/>
  <c r="CJ96" i="19"/>
  <c r="R96" i="23" s="1"/>
  <c r="KN96" i="19"/>
  <c r="DP96" i="19"/>
  <c r="Z96" i="23" s="1"/>
  <c r="MB96" i="19"/>
  <c r="X16" i="19"/>
  <c r="C16" i="23" s="1"/>
  <c r="Y16" i="19"/>
  <c r="BT71" i="19"/>
  <c r="N71" i="23" s="1"/>
  <c r="JT71" i="19"/>
  <c r="AF92" i="19"/>
  <c r="D92" i="23" s="1"/>
  <c r="HV92" i="19"/>
  <c r="IF4" i="19"/>
  <c r="LC41" i="19"/>
  <c r="LR54" i="19"/>
  <c r="KD62" i="19"/>
  <c r="LH86" i="19"/>
  <c r="JT15" i="19"/>
  <c r="X26" i="19"/>
  <c r="C26" i="23" s="1"/>
  <c r="Y74" i="19"/>
  <c r="MB90" i="19"/>
  <c r="LM51" i="19"/>
  <c r="MG75" i="19"/>
  <c r="Y26" i="19"/>
  <c r="HQ50" i="19"/>
  <c r="HQ96" i="19"/>
  <c r="JO41" i="19"/>
  <c r="KX40" i="19"/>
  <c r="KN68" i="19"/>
  <c r="IK5" i="19"/>
  <c r="KN4" i="19"/>
  <c r="IF95" i="19"/>
  <c r="LC25" i="19"/>
  <c r="KD45" i="19"/>
  <c r="LW69" i="19"/>
  <c r="LC98" i="19"/>
  <c r="IF24" i="19"/>
  <c r="JE99" i="19"/>
  <c r="MB14" i="19"/>
  <c r="JY14" i="19"/>
  <c r="IP18" i="19"/>
  <c r="KX18" i="19"/>
  <c r="KN74" i="19"/>
  <c r="KN82" i="19"/>
  <c r="LR40" i="19"/>
  <c r="IA15" i="19"/>
  <c r="JY31" i="19"/>
  <c r="JE79" i="19"/>
  <c r="X50" i="19"/>
  <c r="C50" i="23" s="1"/>
  <c r="X62" i="19"/>
  <c r="C62" i="23" s="1"/>
  <c r="HQ74" i="19"/>
  <c r="Y84" i="19"/>
  <c r="KD10" i="19"/>
  <c r="LM8" i="19"/>
  <c r="JY37" i="19"/>
  <c r="JE95" i="19"/>
  <c r="IP21" i="19"/>
  <c r="IU25" i="19"/>
  <c r="IZ37" i="19"/>
  <c r="KX45" i="19"/>
  <c r="IU65" i="19"/>
  <c r="JT81" i="19"/>
  <c r="JO98" i="19"/>
  <c r="LW99" i="19"/>
  <c r="MG99" i="19"/>
  <c r="MG18" i="19"/>
  <c r="KS18" i="19"/>
  <c r="JJ18" i="19"/>
  <c r="IA26" i="19"/>
  <c r="LC30" i="19"/>
  <c r="KS78" i="19"/>
  <c r="JO90" i="19"/>
  <c r="JY16" i="19"/>
  <c r="HV15" i="19"/>
  <c r="IU19" i="19"/>
  <c r="LH27" i="19"/>
  <c r="IA31" i="19"/>
  <c r="KI35" i="19"/>
  <c r="LM39" i="19"/>
  <c r="HV87" i="19"/>
  <c r="LC32" i="19"/>
  <c r="KI56" i="19"/>
  <c r="IZ56" i="19"/>
  <c r="Y38" i="19"/>
  <c r="Y62" i="19"/>
  <c r="JY8" i="19"/>
  <c r="KX62" i="19"/>
  <c r="LW41" i="19"/>
  <c r="JJ45" i="19"/>
  <c r="LH44" i="19"/>
  <c r="KN5" i="19"/>
  <c r="JO9" i="19"/>
  <c r="IZ95" i="19"/>
  <c r="IU69" i="19"/>
  <c r="KI69" i="19"/>
  <c r="KI98" i="19"/>
  <c r="LC99" i="19"/>
  <c r="JY24" i="19"/>
  <c r="IA14" i="19"/>
  <c r="LR14" i="19"/>
  <c r="LM18" i="19"/>
  <c r="LW22" i="19"/>
  <c r="KX30" i="19"/>
  <c r="JJ34" i="19"/>
  <c r="JO42" i="19"/>
  <c r="KI78" i="19"/>
  <c r="LW82" i="19"/>
  <c r="KI94" i="19"/>
  <c r="MG16" i="19"/>
  <c r="IA28" i="19"/>
  <c r="IU15" i="19"/>
  <c r="IZ31" i="19"/>
  <c r="HV31" i="19"/>
  <c r="JO43" i="19"/>
  <c r="LM55" i="19"/>
  <c r="IA67" i="19"/>
  <c r="IU75" i="19"/>
  <c r="HQ65" i="19"/>
  <c r="X85" i="19"/>
  <c r="C85" i="23" s="1"/>
  <c r="HV6" i="19"/>
  <c r="JT5" i="19"/>
  <c r="LC24" i="19"/>
  <c r="KX60" i="19"/>
  <c r="IZ5" i="19"/>
  <c r="IP95" i="19"/>
  <c r="LM13" i="19"/>
  <c r="JY21" i="19"/>
  <c r="IF29" i="19"/>
  <c r="KD37" i="19"/>
  <c r="LC45" i="19"/>
  <c r="IK69" i="19"/>
  <c r="HQ64" i="19"/>
  <c r="HV36" i="19"/>
  <c r="MB100" i="19"/>
  <c r="MG14" i="19"/>
  <c r="MB18" i="19"/>
  <c r="KD18" i="19"/>
  <c r="JY22" i="19"/>
  <c r="JO26" i="19"/>
  <c r="LW30" i="19"/>
  <c r="KD42" i="19"/>
  <c r="JJ62" i="19"/>
  <c r="JT74" i="19"/>
  <c r="LW78" i="19"/>
  <c r="KD78" i="19"/>
  <c r="LH82" i="19"/>
  <c r="KI86" i="19"/>
  <c r="LW94" i="19"/>
  <c r="JY94" i="19"/>
  <c r="IF16" i="19"/>
  <c r="IU23" i="19"/>
  <c r="IU31" i="19"/>
  <c r="IF39" i="19"/>
  <c r="LM43" i="19"/>
  <c r="LM47" i="19"/>
  <c r="IU79" i="19"/>
  <c r="KN32" i="19"/>
  <c r="JO68" i="19"/>
  <c r="Y20" i="19"/>
  <c r="X76" i="19"/>
  <c r="C76" i="23" s="1"/>
  <c r="HQ98" i="19"/>
  <c r="X65" i="19"/>
  <c r="C65" i="23" s="1"/>
  <c r="LM6" i="19"/>
  <c r="AF69" i="19"/>
  <c r="D69" i="23" s="1"/>
  <c r="HV69" i="19"/>
  <c r="AF41" i="19"/>
  <c r="D41" i="23" s="1"/>
  <c r="HV41" i="19"/>
  <c r="BD55" i="19"/>
  <c r="J55" i="23" s="1"/>
  <c r="IZ55" i="19"/>
  <c r="DD74" i="19"/>
  <c r="W74" i="23" s="1"/>
  <c r="LM74" i="19"/>
  <c r="DD90" i="19"/>
  <c r="W90" i="23" s="1"/>
  <c r="LM90" i="19"/>
  <c r="BT94" i="19"/>
  <c r="N94" i="23" s="1"/>
  <c r="JT94" i="19"/>
  <c r="BX98" i="19"/>
  <c r="JY98" i="19"/>
  <c r="DD98" i="19"/>
  <c r="LM98" i="19"/>
  <c r="AR99" i="19"/>
  <c r="IK99" i="19"/>
  <c r="AZ70" i="19"/>
  <c r="I70" i="23" s="1"/>
  <c r="IU70" i="19"/>
  <c r="AF75" i="19"/>
  <c r="D75" i="23" s="1"/>
  <c r="HV75" i="19"/>
  <c r="CV78" i="19"/>
  <c r="U78" i="23" s="1"/>
  <c r="LC78" i="19"/>
  <c r="AJ79" i="19"/>
  <c r="E79" i="23" s="1"/>
  <c r="IA79" i="19"/>
  <c r="BL82" i="19"/>
  <c r="L82" i="23" s="1"/>
  <c r="JJ82" i="19"/>
  <c r="AF83" i="19"/>
  <c r="D83" i="23" s="1"/>
  <c r="HV83" i="19"/>
  <c r="BP86" i="19"/>
  <c r="M86" i="23" s="1"/>
  <c r="JO86" i="19"/>
  <c r="BL90" i="19"/>
  <c r="L90" i="23" s="1"/>
  <c r="JJ90" i="19"/>
  <c r="AJ95" i="19"/>
  <c r="E95" i="23" s="1"/>
  <c r="IA95" i="19"/>
  <c r="AZ12" i="19"/>
  <c r="I12" i="23" s="1"/>
  <c r="IU12" i="19"/>
  <c r="CZ14" i="19"/>
  <c r="V14" i="23" s="1"/>
  <c r="LH14" i="19"/>
  <c r="BT18" i="19"/>
  <c r="N18" i="23" s="1"/>
  <c r="JT18" i="19"/>
  <c r="CZ18" i="19"/>
  <c r="V18" i="23" s="1"/>
  <c r="LH18" i="19"/>
  <c r="BP25" i="19"/>
  <c r="M25" i="23" s="1"/>
  <c r="JO25" i="19"/>
  <c r="AJ4" i="19"/>
  <c r="E4" i="23" s="1"/>
  <c r="IA4" i="19"/>
  <c r="CJ11" i="19"/>
  <c r="R11" i="23" s="1"/>
  <c r="KN11" i="19"/>
  <c r="DP11" i="19"/>
  <c r="Z11" i="23" s="1"/>
  <c r="MB11" i="19"/>
  <c r="AN13" i="19"/>
  <c r="F13" i="23" s="1"/>
  <c r="IF13" i="19"/>
  <c r="CR17" i="19"/>
  <c r="T17" i="23" s="1"/>
  <c r="KX17" i="19"/>
  <c r="BP22" i="19"/>
  <c r="M22" i="23" s="1"/>
  <c r="JO22" i="19"/>
  <c r="CV22" i="19"/>
  <c r="U22" i="23" s="1"/>
  <c r="LC22" i="19"/>
  <c r="AJ23" i="19"/>
  <c r="E23" i="23" s="1"/>
  <c r="IA23" i="19"/>
  <c r="AR24" i="19"/>
  <c r="G24" i="23" s="1"/>
  <c r="IK24" i="19"/>
  <c r="BL9" i="19"/>
  <c r="L9" i="23" s="1"/>
  <c r="JJ9" i="19"/>
  <c r="DD14" i="19"/>
  <c r="W14" i="23" s="1"/>
  <c r="LM14" i="19"/>
  <c r="AR15" i="19"/>
  <c r="G15" i="23" s="1"/>
  <c r="IK15" i="19"/>
  <c r="DH17" i="19"/>
  <c r="X17" i="23" s="1"/>
  <c r="LR17" i="19"/>
  <c r="BP27" i="19"/>
  <c r="M27" i="23" s="1"/>
  <c r="JO27" i="19"/>
  <c r="CJ38" i="19"/>
  <c r="R38" i="23" s="1"/>
  <c r="KN38" i="19"/>
  <c r="CF42" i="19"/>
  <c r="Q42" i="23" s="1"/>
  <c r="KI42" i="19"/>
  <c r="DT43" i="19"/>
  <c r="AA43" i="23" s="1"/>
  <c r="MG43" i="19"/>
  <c r="BP44" i="19"/>
  <c r="M44" i="23" s="1"/>
  <c r="JO44" i="19"/>
  <c r="AF22" i="19"/>
  <c r="D22" i="23" s="1"/>
  <c r="HV22" i="19"/>
  <c r="CB30" i="19"/>
  <c r="P30" i="23" s="1"/>
  <c r="KD30" i="19"/>
  <c r="DH30" i="19"/>
  <c r="X30" i="23" s="1"/>
  <c r="LR30" i="19"/>
  <c r="AV31" i="19"/>
  <c r="H31" i="23" s="1"/>
  <c r="IP31" i="19"/>
  <c r="DP33" i="19"/>
  <c r="Z33" i="23" s="1"/>
  <c r="MB33" i="19"/>
  <c r="DL35" i="19"/>
  <c r="Y35" i="23" s="1"/>
  <c r="LW35" i="19"/>
  <c r="BT38" i="19"/>
  <c r="N38" i="23" s="1"/>
  <c r="JT38" i="19"/>
  <c r="DD40" i="19"/>
  <c r="W40" i="23" s="1"/>
  <c r="LM40" i="19"/>
  <c r="AV43" i="19"/>
  <c r="H43" i="23" s="1"/>
  <c r="IP43" i="19"/>
  <c r="DT24" i="19"/>
  <c r="AA24" i="23" s="1"/>
  <c r="MG24" i="19"/>
  <c r="CV46" i="19"/>
  <c r="U46" i="23" s="1"/>
  <c r="LC46" i="19"/>
  <c r="MB20" i="19"/>
  <c r="KN54" i="19"/>
  <c r="KX90" i="19"/>
  <c r="CJ14" i="19"/>
  <c r="R14" i="23" s="1"/>
  <c r="KN14" i="19"/>
  <c r="DP35" i="19"/>
  <c r="Z35" i="23" s="1"/>
  <c r="MB35" i="19"/>
  <c r="H14" i="23"/>
  <c r="IP14" i="19"/>
  <c r="CR20" i="19"/>
  <c r="T20" i="23" s="1"/>
  <c r="KX20" i="19"/>
  <c r="BP24" i="19"/>
  <c r="M24" i="23" s="1"/>
  <c r="JO24" i="19"/>
  <c r="CN33" i="19"/>
  <c r="S33" i="23" s="1"/>
  <c r="KS33" i="19"/>
  <c r="BD61" i="19"/>
  <c r="J61" i="23" s="1"/>
  <c r="IZ61" i="19"/>
  <c r="KS21" i="19"/>
  <c r="LH37" i="19"/>
  <c r="LR13" i="19"/>
  <c r="KX13" i="19"/>
  <c r="KI37" i="19"/>
  <c r="IF37" i="19"/>
  <c r="IP53" i="19"/>
  <c r="IP36" i="19"/>
  <c r="MG66" i="19"/>
  <c r="KN70" i="19"/>
  <c r="JT86" i="19"/>
  <c r="IU40" i="19"/>
  <c r="IU72" i="19"/>
  <c r="IF19" i="19"/>
  <c r="KX68" i="19"/>
  <c r="HQ34" i="19"/>
  <c r="Y34" i="19"/>
  <c r="Y44" i="19"/>
  <c r="X44" i="19"/>
  <c r="C44" i="23" s="1"/>
  <c r="Y56" i="19"/>
  <c r="X56" i="19"/>
  <c r="C56" i="23" s="1"/>
  <c r="HQ66" i="19"/>
  <c r="X66" i="19"/>
  <c r="C66" i="23" s="1"/>
  <c r="Y66" i="19"/>
  <c r="X100" i="19"/>
  <c r="HQ100" i="19"/>
  <c r="IP100" i="19"/>
  <c r="AV100" i="19"/>
  <c r="DP32" i="19"/>
  <c r="Z32" i="23" s="1"/>
  <c r="MB32" i="19"/>
  <c r="IZ4" i="19"/>
  <c r="IZ49" i="19"/>
  <c r="IA69" i="19"/>
  <c r="KX74" i="19"/>
  <c r="KD40" i="19"/>
  <c r="LR35" i="19"/>
  <c r="IU35" i="19"/>
  <c r="KI39" i="19"/>
  <c r="IF79" i="19"/>
  <c r="AJ33" i="19"/>
  <c r="E33" i="23" s="1"/>
  <c r="IA33" i="19"/>
  <c r="AN36" i="19"/>
  <c r="F36" i="23" s="1"/>
  <c r="IF36" i="19"/>
  <c r="AR40" i="19"/>
  <c r="G40" i="23" s="1"/>
  <c r="IK40" i="19"/>
  <c r="AV44" i="19"/>
  <c r="H44" i="23" s="1"/>
  <c r="IP44" i="19"/>
  <c r="AR39" i="19"/>
  <c r="G39" i="23" s="1"/>
  <c r="IK39" i="19"/>
  <c r="DD49" i="19"/>
  <c r="W49" i="23" s="1"/>
  <c r="LM49" i="19"/>
  <c r="AN53" i="19"/>
  <c r="F53" i="23" s="1"/>
  <c r="IF53" i="19"/>
  <c r="AR57" i="19"/>
  <c r="G57" i="23" s="1"/>
  <c r="IK57" i="19"/>
  <c r="BD69" i="19"/>
  <c r="J69" i="23" s="1"/>
  <c r="IZ69" i="19"/>
  <c r="CF58" i="19"/>
  <c r="Q58" i="23" s="1"/>
  <c r="KI58" i="19"/>
  <c r="AV63" i="19"/>
  <c r="H63" i="23" s="1"/>
  <c r="IP63" i="19"/>
  <c r="CF66" i="19"/>
  <c r="Q66" i="23" s="1"/>
  <c r="KI66" i="19"/>
  <c r="AZ67" i="19"/>
  <c r="I67" i="23" s="1"/>
  <c r="IU67" i="19"/>
  <c r="CB70" i="19"/>
  <c r="P70" i="23" s="1"/>
  <c r="KD70" i="19"/>
  <c r="DT68" i="19"/>
  <c r="AA68" i="23" s="1"/>
  <c r="MG68" i="19"/>
  <c r="CR78" i="19"/>
  <c r="T78" i="23" s="1"/>
  <c r="KX78" i="19"/>
  <c r="CV82" i="19"/>
  <c r="U82" i="23" s="1"/>
  <c r="LC82" i="19"/>
  <c r="AJ83" i="19"/>
  <c r="E83" i="23" s="1"/>
  <c r="IA83" i="19"/>
  <c r="BL86" i="19"/>
  <c r="L86" i="23" s="1"/>
  <c r="JJ86" i="19"/>
  <c r="CR86" i="19"/>
  <c r="T86" i="23" s="1"/>
  <c r="KX86" i="19"/>
  <c r="CV90" i="19"/>
  <c r="U90" i="23" s="1"/>
  <c r="LC90" i="19"/>
  <c r="CR94" i="19"/>
  <c r="T94" i="23" s="1"/>
  <c r="KX94" i="19"/>
  <c r="AF95" i="19"/>
  <c r="D95" i="23" s="1"/>
  <c r="HV95" i="19"/>
  <c r="DT78" i="19"/>
  <c r="AA78" i="23" s="1"/>
  <c r="MG78" i="19"/>
  <c r="CN86" i="19"/>
  <c r="S86" i="23" s="1"/>
  <c r="KS86" i="19"/>
  <c r="DT86" i="19"/>
  <c r="AA86" i="23" s="1"/>
  <c r="MG86" i="19"/>
  <c r="DT94" i="19"/>
  <c r="AA94" i="23" s="1"/>
  <c r="MG94" i="19"/>
  <c r="Y82" i="19"/>
  <c r="X82" i="19"/>
  <c r="C82" i="23" s="1"/>
  <c r="Y94" i="19"/>
  <c r="X94" i="19"/>
  <c r="C94" i="23" s="1"/>
  <c r="CF99" i="19"/>
  <c r="KI99" i="19"/>
  <c r="AJ80" i="19"/>
  <c r="E80" i="23" s="1"/>
  <c r="IA80" i="19"/>
  <c r="AN98" i="19"/>
  <c r="IF98" i="19"/>
  <c r="LC21" i="19"/>
  <c r="JO45" i="19"/>
  <c r="LC81" i="19"/>
  <c r="IA20" i="19"/>
  <c r="IF84" i="19"/>
  <c r="LC50" i="19"/>
  <c r="JO50" i="19"/>
  <c r="JJ66" i="19"/>
  <c r="HV74" i="19"/>
  <c r="IP82" i="19"/>
  <c r="MG40" i="19"/>
  <c r="JY52" i="19"/>
  <c r="LR72" i="19"/>
  <c r="KD72" i="19"/>
  <c r="LC23" i="19"/>
  <c r="LC43" i="19"/>
  <c r="LC47" i="19"/>
  <c r="IZ51" i="19"/>
  <c r="LW51" i="19"/>
  <c r="KS59" i="19"/>
  <c r="IU63" i="19"/>
  <c r="KS63" i="19"/>
  <c r="HV67" i="19"/>
  <c r="JJ92" i="19"/>
  <c r="LC100" i="19"/>
  <c r="Y51" i="19"/>
  <c r="IU11" i="19"/>
  <c r="IK73" i="19"/>
  <c r="JT64" i="19"/>
  <c r="IA64" i="19"/>
  <c r="KI14" i="19"/>
  <c r="LC18" i="19"/>
  <c r="JO18" i="19"/>
  <c r="LM30" i="19"/>
  <c r="JY30" i="19"/>
  <c r="KX46" i="19"/>
  <c r="IP54" i="19"/>
  <c r="LW62" i="19"/>
  <c r="IA62" i="19"/>
  <c r="IK66" i="19"/>
  <c r="LM72" i="19"/>
  <c r="JY72" i="19"/>
  <c r="MG15" i="19"/>
  <c r="IP19" i="19"/>
  <c r="KX23" i="19"/>
  <c r="MB47" i="19"/>
  <c r="MG59" i="19"/>
  <c r="LM79" i="19"/>
  <c r="IK32" i="19"/>
  <c r="KX32" i="19"/>
  <c r="IA44" i="19"/>
  <c r="KN44" i="19"/>
  <c r="KX92" i="19"/>
  <c r="LW10" i="19"/>
  <c r="IK100" i="19"/>
  <c r="LR4" i="19"/>
  <c r="LW17" i="19"/>
  <c r="KX37" i="19"/>
  <c r="JJ37" i="19"/>
  <c r="KI41" i="19"/>
  <c r="IA49" i="19"/>
  <c r="IP61" i="19"/>
  <c r="IA65" i="19"/>
  <c r="LH36" i="19"/>
  <c r="JO48" i="19"/>
  <c r="LW64" i="19"/>
  <c r="KD34" i="19"/>
  <c r="HV38" i="19"/>
  <c r="KD54" i="19"/>
  <c r="LW58" i="19"/>
  <c r="LR62" i="19"/>
  <c r="LW66" i="19"/>
  <c r="JO66" i="19"/>
  <c r="LR70" i="19"/>
  <c r="LC74" i="19"/>
  <c r="JO74" i="19"/>
  <c r="JO82" i="19"/>
  <c r="KN90" i="19"/>
  <c r="KS94" i="19"/>
  <c r="JJ94" i="19"/>
  <c r="LH52" i="19"/>
  <c r="LR60" i="19"/>
  <c r="IA19" i="19"/>
  <c r="MG39" i="19"/>
  <c r="JJ43" i="19"/>
  <c r="KS47" i="19"/>
  <c r="JJ51" i="19"/>
  <c r="IZ75" i="19"/>
  <c r="IZ91" i="19"/>
  <c r="MG56" i="19"/>
  <c r="JY56" i="19"/>
  <c r="KS68" i="19"/>
  <c r="HV8" i="19"/>
  <c r="Y90" i="19"/>
  <c r="X90" i="19"/>
  <c r="C90" i="23" s="1"/>
  <c r="BP79" i="19"/>
  <c r="M79" i="23" s="1"/>
  <c r="JO79" i="19"/>
  <c r="BL19" i="19"/>
  <c r="L19" i="23" s="1"/>
  <c r="JJ19" i="19"/>
  <c r="DT23" i="19"/>
  <c r="AA23" i="23" s="1"/>
  <c r="MG23" i="19"/>
  <c r="AJ8" i="19"/>
  <c r="E8" i="23" s="1"/>
  <c r="IA8" i="19"/>
  <c r="BP8" i="19"/>
  <c r="M8" i="23" s="1"/>
  <c r="JO8" i="19"/>
  <c r="AR19" i="19"/>
  <c r="G19" i="23" s="1"/>
  <c r="IK19" i="19"/>
  <c r="AZ32" i="19"/>
  <c r="I32" i="23" s="1"/>
  <c r="IU32" i="19"/>
  <c r="AR44" i="19"/>
  <c r="G44" i="23" s="1"/>
  <c r="IK44" i="19"/>
  <c r="AN47" i="19"/>
  <c r="F47" i="23" s="1"/>
  <c r="IF47" i="19"/>
  <c r="DL47" i="19"/>
  <c r="Y47" i="23" s="1"/>
  <c r="LW47" i="19"/>
  <c r="Y3" i="23"/>
  <c r="CZ32" i="19"/>
  <c r="V32" i="23" s="1"/>
  <c r="LH32" i="19"/>
  <c r="BD27" i="19"/>
  <c r="J27" i="23" s="1"/>
  <c r="IZ27" i="19"/>
  <c r="AV51" i="19"/>
  <c r="H51" i="23" s="1"/>
  <c r="IP51" i="19"/>
  <c r="CJ80" i="19"/>
  <c r="R80" i="23" s="1"/>
  <c r="KN80" i="19"/>
  <c r="DP80" i="19"/>
  <c r="Z80" i="23" s="1"/>
  <c r="MB80" i="19"/>
  <c r="CN96" i="19"/>
  <c r="S96" i="23" s="1"/>
  <c r="KS96" i="19"/>
  <c r="DT96" i="19"/>
  <c r="AA96" i="23" s="1"/>
  <c r="MG96" i="19"/>
  <c r="DP67" i="19"/>
  <c r="Z67" i="23" s="1"/>
  <c r="MB67" i="19"/>
  <c r="BP97" i="19"/>
  <c r="JO97" i="19"/>
  <c r="CZ68" i="19"/>
  <c r="V68" i="23" s="1"/>
  <c r="LH68" i="19"/>
  <c r="BX68" i="19"/>
  <c r="O68" i="23" s="1"/>
  <c r="JY68" i="19"/>
  <c r="AZ83" i="19"/>
  <c r="I83" i="23" s="1"/>
  <c r="IU83" i="19"/>
  <c r="Y24" i="19"/>
  <c r="X24" i="19"/>
  <c r="C24" i="23" s="1"/>
  <c r="HQ48" i="19"/>
  <c r="X48" i="19"/>
  <c r="C48" i="23" s="1"/>
  <c r="AJ56" i="19"/>
  <c r="E56" i="23" s="1"/>
  <c r="IA56" i="19"/>
  <c r="CF32" i="19"/>
  <c r="Q32" i="23" s="1"/>
  <c r="KI32" i="19"/>
  <c r="DL44" i="19"/>
  <c r="Y44" i="23" s="1"/>
  <c r="LW44" i="19"/>
  <c r="BT56" i="19"/>
  <c r="N56" i="23" s="1"/>
  <c r="JT56" i="19"/>
  <c r="DD87" i="19"/>
  <c r="W87" i="23" s="1"/>
  <c r="LM87" i="19"/>
  <c r="CJ67" i="19"/>
  <c r="R67" i="23" s="1"/>
  <c r="KN67" i="19"/>
  <c r="CZ8" i="19"/>
  <c r="V8" i="23" s="1"/>
  <c r="LH8" i="19"/>
  <c r="DH56" i="19"/>
  <c r="X56" i="23" s="1"/>
  <c r="LR56" i="19"/>
  <c r="AN92" i="19"/>
  <c r="F92" i="23" s="1"/>
  <c r="IF92" i="19"/>
  <c r="KI25" i="19"/>
  <c r="KS24" i="19"/>
  <c r="IK22" i="19"/>
  <c r="JY38" i="19"/>
  <c r="IA42" i="19"/>
  <c r="JT52" i="19"/>
  <c r="KD60" i="19"/>
  <c r="MB19" i="19"/>
  <c r="MB27" i="19"/>
  <c r="MG47" i="19"/>
  <c r="HV79" i="19"/>
  <c r="IZ83" i="19"/>
  <c r="IA91" i="19"/>
  <c r="LM56" i="19"/>
  <c r="MB68" i="19"/>
  <c r="JT68" i="19"/>
  <c r="CB35" i="19"/>
  <c r="P35" i="23" s="1"/>
  <c r="KD35" i="19"/>
  <c r="KS8" i="19"/>
  <c r="LW100" i="19"/>
  <c r="X51" i="19"/>
  <c r="C51" i="23" s="1"/>
  <c r="Y99" i="19"/>
  <c r="DH10" i="19"/>
  <c r="X10" i="23" s="1"/>
  <c r="LR10" i="19"/>
  <c r="BT23" i="19"/>
  <c r="N23" i="23" s="1"/>
  <c r="JT23" i="19"/>
  <c r="CB19" i="19"/>
  <c r="P19" i="23" s="1"/>
  <c r="KD19" i="19"/>
  <c r="DH27" i="19"/>
  <c r="X27" i="23" s="1"/>
  <c r="LR27" i="19"/>
  <c r="BL32" i="19"/>
  <c r="L32" i="23" s="1"/>
  <c r="JJ32" i="19"/>
  <c r="BX39" i="19"/>
  <c r="O39" i="23" s="1"/>
  <c r="JY39" i="19"/>
  <c r="CB43" i="19"/>
  <c r="P43" i="23" s="1"/>
  <c r="KD43" i="19"/>
  <c r="DH43" i="19"/>
  <c r="X43" i="23" s="1"/>
  <c r="LR43" i="19"/>
  <c r="BD47" i="19"/>
  <c r="J47" i="23" s="1"/>
  <c r="IZ47" i="19"/>
  <c r="AJ43" i="19"/>
  <c r="E43" i="23" s="1"/>
  <c r="IA43" i="19"/>
  <c r="AV55" i="19"/>
  <c r="H55" i="23" s="1"/>
  <c r="IP55" i="19"/>
  <c r="AZ59" i="19"/>
  <c r="I59" i="23" s="1"/>
  <c r="IU59" i="19"/>
  <c r="AV71" i="19"/>
  <c r="H71" i="23" s="1"/>
  <c r="IP71" i="19"/>
  <c r="AJ75" i="19"/>
  <c r="E75" i="23" s="1"/>
  <c r="IA75" i="19"/>
  <c r="DP71" i="19"/>
  <c r="Z71" i="23" s="1"/>
  <c r="MB71" i="19"/>
  <c r="BH87" i="19"/>
  <c r="K87" i="23" s="1"/>
  <c r="JE87" i="19"/>
  <c r="CV79" i="19"/>
  <c r="U79" i="23" s="1"/>
  <c r="LC79" i="19"/>
  <c r="BT10" i="19"/>
  <c r="N10" i="23" s="1"/>
  <c r="JT10" i="19"/>
  <c r="DT8" i="19"/>
  <c r="AA8" i="23" s="1"/>
  <c r="MG8" i="19"/>
  <c r="CB27" i="19"/>
  <c r="P27" i="23" s="1"/>
  <c r="KD27" i="19"/>
  <c r="AR31" i="19"/>
  <c r="G31" i="23" s="1"/>
  <c r="IK31" i="19"/>
  <c r="DT35" i="19"/>
  <c r="AA35" i="23" s="1"/>
  <c r="MG35" i="19"/>
  <c r="CF44" i="19"/>
  <c r="Q44" i="23" s="1"/>
  <c r="KI44" i="19"/>
  <c r="BP51" i="19"/>
  <c r="M51" i="23" s="1"/>
  <c r="JO51" i="19"/>
  <c r="CJ55" i="19"/>
  <c r="R55" i="23" s="1"/>
  <c r="KN55" i="19"/>
  <c r="AN67" i="19"/>
  <c r="F67" i="23" s="1"/>
  <c r="IF67" i="19"/>
  <c r="BT92" i="19"/>
  <c r="N92" i="23" s="1"/>
  <c r="JT92" i="19"/>
  <c r="CZ92" i="19"/>
  <c r="V92" i="23" s="1"/>
  <c r="LH92" i="19"/>
  <c r="AZ100" i="19"/>
  <c r="IU100" i="19"/>
  <c r="CJ31" i="19"/>
  <c r="R31" i="23" s="1"/>
  <c r="KN31" i="19"/>
  <c r="CR39" i="19"/>
  <c r="T39" i="23" s="1"/>
  <c r="KX39" i="19"/>
  <c r="CV44" i="19"/>
  <c r="U44" i="23" s="1"/>
  <c r="LC44" i="19"/>
  <c r="CN91" i="19"/>
  <c r="S91" i="23" s="1"/>
  <c r="KS91" i="19"/>
  <c r="BX87" i="19"/>
  <c r="O87" i="23" s="1"/>
  <c r="JY87" i="19"/>
  <c r="CF97" i="19"/>
  <c r="KI97" i="19"/>
  <c r="KX59" i="19"/>
  <c r="JO100" i="19"/>
  <c r="Y31" i="19"/>
  <c r="X75" i="19"/>
  <c r="C75" i="23" s="1"/>
  <c r="W3" i="23"/>
  <c r="IU6" i="19"/>
  <c r="LC5" i="19"/>
  <c r="KI5" i="19"/>
  <c r="MB4" i="19"/>
  <c r="JJ4" i="19"/>
  <c r="IK17" i="19"/>
  <c r="IF21" i="19"/>
  <c r="LR37" i="19"/>
  <c r="KS37" i="19"/>
  <c r="JT37" i="19"/>
  <c r="JY41" i="19"/>
  <c r="MG45" i="19"/>
  <c r="KS45" i="19"/>
  <c r="JJ49" i="19"/>
  <c r="HV61" i="19"/>
  <c r="IF69" i="19"/>
  <c r="KN73" i="19"/>
  <c r="LW98" i="19"/>
  <c r="HQ44" i="19"/>
  <c r="JT20" i="19"/>
  <c r="KN36" i="19"/>
  <c r="KS64" i="19"/>
  <c r="IU99" i="19"/>
  <c r="JT14" i="19"/>
  <c r="IP46" i="19"/>
  <c r="JJ54" i="19"/>
  <c r="JO58" i="19"/>
  <c r="LC66" i="19"/>
  <c r="JJ70" i="19"/>
  <c r="LH74" i="19"/>
  <c r="KI74" i="19"/>
  <c r="JJ74" i="19"/>
  <c r="LM78" i="19"/>
  <c r="JO78" i="19"/>
  <c r="JT82" i="19"/>
  <c r="IF82" i="19"/>
  <c r="LC86" i="19"/>
  <c r="KD86" i="19"/>
  <c r="LH90" i="19"/>
  <c r="KI90" i="19"/>
  <c r="LH94" i="19"/>
  <c r="JO94" i="19"/>
  <c r="JJ60" i="19"/>
  <c r="LR15" i="19"/>
  <c r="KX15" i="19"/>
  <c r="LH19" i="19"/>
  <c r="KN19" i="19"/>
  <c r="JJ23" i="19"/>
  <c r="KX43" i="19"/>
  <c r="IU43" i="19"/>
  <c r="HV55" i="19"/>
  <c r="IZ63" i="19"/>
  <c r="JE67" i="19"/>
  <c r="IF75" i="19"/>
  <c r="IP79" i="19"/>
  <c r="IK83" i="19"/>
  <c r="IK87" i="19"/>
  <c r="HV91" i="19"/>
  <c r="KS56" i="19"/>
  <c r="P3" i="23"/>
  <c r="X22" i="19"/>
  <c r="C22" i="23" s="1"/>
  <c r="HQ32" i="19"/>
  <c r="HQ40" i="19"/>
  <c r="Y64" i="19"/>
  <c r="Y80" i="19"/>
  <c r="X98" i="19"/>
  <c r="Y100" i="19"/>
  <c r="KX35" i="19"/>
  <c r="HV5" i="19"/>
  <c r="KS9" i="19"/>
  <c r="KD13" i="19"/>
  <c r="JJ13" i="19"/>
  <c r="KI17" i="19"/>
  <c r="IA17" i="19"/>
  <c r="IP29" i="19"/>
  <c r="LM41" i="19"/>
  <c r="JY49" i="19"/>
  <c r="IZ53" i="19"/>
  <c r="IU57" i="19"/>
  <c r="JJ77" i="19"/>
  <c r="LR20" i="19"/>
  <c r="LW24" i="19"/>
  <c r="KI24" i="19"/>
  <c r="IZ36" i="19"/>
  <c r="KN48" i="19"/>
  <c r="MG64" i="19"/>
  <c r="JO64" i="19"/>
  <c r="IP38" i="19"/>
  <c r="MG38" i="19"/>
  <c r="IU42" i="19"/>
  <c r="IK50" i="19"/>
  <c r="KX54" i="19"/>
  <c r="MG58" i="19"/>
  <c r="KN62" i="19"/>
  <c r="KX70" i="19"/>
  <c r="JY74" i="19"/>
  <c r="LH78" i="19"/>
  <c r="KX82" i="19"/>
  <c r="LR86" i="19"/>
  <c r="JY86" i="19"/>
  <c r="JT90" i="19"/>
  <c r="LC94" i="19"/>
  <c r="KD94" i="19"/>
  <c r="LC16" i="19"/>
  <c r="IF28" i="19"/>
  <c r="MB52" i="19"/>
  <c r="KD52" i="19"/>
  <c r="IK52" i="19"/>
  <c r="MB60" i="19"/>
  <c r="KI19" i="19"/>
  <c r="JT27" i="19"/>
  <c r="KI31" i="19"/>
  <c r="JJ35" i="19"/>
  <c r="IF35" i="19"/>
  <c r="KS39" i="19"/>
  <c r="KS43" i="19"/>
  <c r="LR47" i="19"/>
  <c r="JE55" i="19"/>
  <c r="HV63" i="19"/>
  <c r="HV71" i="19"/>
  <c r="JE71" i="19"/>
  <c r="IK79" i="19"/>
  <c r="IF83" i="19"/>
  <c r="IA87" i="19"/>
  <c r="IU91" i="19"/>
  <c r="BT100" i="19"/>
  <c r="KS32" i="19"/>
  <c r="HV44" i="19"/>
  <c r="LM68" i="19"/>
  <c r="JJ68" i="19"/>
  <c r="LW8" i="19"/>
  <c r="KI8" i="19"/>
  <c r="IZ10" i="19"/>
  <c r="E3" i="23"/>
  <c r="HQ10" i="19"/>
  <c r="KD4" i="19"/>
  <c r="IF9" i="19"/>
  <c r="HV21" i="19"/>
  <c r="IA25" i="19"/>
  <c r="HV29" i="19"/>
  <c r="KN37" i="19"/>
  <c r="IZ45" i="19"/>
  <c r="JJ20" i="19"/>
  <c r="KX14" i="19"/>
  <c r="KD14" i="19"/>
  <c r="JJ14" i="19"/>
  <c r="KS38" i="19"/>
  <c r="IK42" i="19"/>
  <c r="MB54" i="19"/>
  <c r="KS58" i="19"/>
  <c r="MB62" i="19"/>
  <c r="KS66" i="19"/>
  <c r="MB70" i="19"/>
  <c r="JT78" i="19"/>
  <c r="LM82" i="19"/>
  <c r="JY90" i="19"/>
  <c r="IP16" i="19"/>
  <c r="KS16" i="19"/>
  <c r="KN60" i="19"/>
  <c r="KD31" i="19"/>
  <c r="KN35" i="19"/>
  <c r="IP35" i="19"/>
  <c r="IZ71" i="19"/>
  <c r="IK75" i="19"/>
  <c r="IK91" i="19"/>
  <c r="KD32" i="19"/>
  <c r="LW56" i="19"/>
  <c r="LC68" i="19"/>
  <c r="LH10" i="19"/>
  <c r="IU7" i="19"/>
  <c r="LC6" i="19"/>
  <c r="CV6" i="19"/>
  <c r="U6" i="23" s="1"/>
  <c r="Y10" i="19"/>
  <c r="KD9" i="19"/>
  <c r="IZ33" i="19"/>
  <c r="IA57" i="19"/>
  <c r="KD20" i="19"/>
  <c r="IF38" i="19"/>
  <c r="HV50" i="19"/>
  <c r="JY82" i="19"/>
  <c r="LM16" i="19"/>
  <c r="LR52" i="19"/>
  <c r="LR23" i="19"/>
  <c r="LW39" i="19"/>
  <c r="MB43" i="19"/>
  <c r="LH43" i="19"/>
  <c r="KN43" i="19"/>
  <c r="JT43" i="19"/>
  <c r="JE59" i="19"/>
  <c r="IF87" i="19"/>
  <c r="MG32" i="19"/>
  <c r="IZ44" i="19"/>
  <c r="IF44" i="19"/>
  <c r="JT44" i="19"/>
  <c r="IP6" i="19"/>
  <c r="H6" i="23"/>
  <c r="IP7" i="19"/>
  <c r="H7" i="23"/>
  <c r="MG6" i="19"/>
  <c r="DT6" i="19"/>
  <c r="AA6" i="23" s="1"/>
  <c r="HV14" i="19"/>
  <c r="HQ11" i="19"/>
  <c r="HQ7" i="19"/>
  <c r="Y11" i="19"/>
  <c r="HV4" i="19"/>
  <c r="HV11" i="19"/>
  <c r="HV12" i="19"/>
  <c r="HQ14" i="19"/>
  <c r="X14" i="19"/>
  <c r="C14" i="23" s="1"/>
  <c r="Y5" i="19"/>
  <c r="X5" i="19"/>
  <c r="C5" i="23" s="1"/>
  <c r="HQ6" i="19"/>
  <c r="X6" i="19"/>
  <c r="C6" i="23" s="1"/>
  <c r="Y8" i="19"/>
  <c r="X8" i="19"/>
  <c r="C8" i="23" s="1"/>
  <c r="HQ13" i="19"/>
  <c r="X13" i="19"/>
  <c r="C13" i="23" s="1"/>
  <c r="X9" i="19"/>
  <c r="C9" i="23" s="1"/>
  <c r="Y12" i="19"/>
  <c r="X12" i="19"/>
  <c r="C12" i="23" s="1"/>
  <c r="C3" i="23"/>
  <c r="LC20" i="19"/>
  <c r="AR7" i="19"/>
  <c r="G7" i="23" s="1"/>
  <c r="IK7" i="19"/>
  <c r="IK12" i="19"/>
  <c r="AR12" i="19"/>
  <c r="G12" i="23" s="1"/>
  <c r="F3" i="23"/>
  <c r="LH6" i="19"/>
  <c r="CZ6" i="19"/>
  <c r="V6" i="23" s="1"/>
  <c r="X33" i="19"/>
  <c r="C33" i="23" s="1"/>
  <c r="HQ33" i="19"/>
  <c r="X43" i="19"/>
  <c r="C43" i="23" s="1"/>
  <c r="HQ43" i="19"/>
  <c r="Y43" i="19"/>
  <c r="X67" i="19"/>
  <c r="C67" i="23" s="1"/>
  <c r="HQ67" i="19"/>
  <c r="Y67" i="19"/>
  <c r="X87" i="19"/>
  <c r="C87" i="23" s="1"/>
  <c r="Y87" i="19"/>
  <c r="LC4" i="19"/>
  <c r="IP17" i="19"/>
  <c r="JJ28" i="19"/>
  <c r="IP12" i="19"/>
  <c r="I3" i="23"/>
  <c r="X35" i="19"/>
  <c r="C35" i="23" s="1"/>
  <c r="HQ35" i="19"/>
  <c r="Y35" i="19"/>
  <c r="Y47" i="19"/>
  <c r="HQ47" i="19"/>
  <c r="X47" i="19"/>
  <c r="C47" i="23" s="1"/>
  <c r="HQ57" i="19"/>
  <c r="X57" i="19"/>
  <c r="C57" i="23" s="1"/>
  <c r="Y57" i="19"/>
  <c r="Y89" i="19"/>
  <c r="X89" i="19"/>
  <c r="C89" i="23" s="1"/>
  <c r="HQ89" i="19"/>
  <c r="KX51" i="19"/>
  <c r="AJ6" i="19"/>
  <c r="E6" i="23" s="1"/>
  <c r="IA6" i="19"/>
  <c r="MB6" i="19"/>
  <c r="DP6" i="19"/>
  <c r="Z6" i="23" s="1"/>
  <c r="IF12" i="19"/>
  <c r="AN12" i="19"/>
  <c r="F12" i="23" s="1"/>
  <c r="X15" i="19"/>
  <c r="C15" i="23" s="1"/>
  <c r="Y15" i="19"/>
  <c r="Y39" i="19"/>
  <c r="X39" i="19"/>
  <c r="C39" i="23" s="1"/>
  <c r="HQ39" i="19"/>
  <c r="Y61" i="19"/>
  <c r="X61" i="19"/>
  <c r="C61" i="23" s="1"/>
  <c r="HQ79" i="19"/>
  <c r="X79" i="19"/>
  <c r="C79" i="23" s="1"/>
  <c r="Y79" i="19"/>
  <c r="Y93" i="19"/>
  <c r="HQ93" i="19"/>
  <c r="X93" i="19"/>
  <c r="C93" i="23" s="1"/>
  <c r="HQ87" i="19"/>
  <c r="LR16" i="19"/>
  <c r="KS99" i="19"/>
  <c r="IF100" i="19"/>
  <c r="IA100" i="19"/>
  <c r="IA12" i="19"/>
  <c r="AJ12" i="19"/>
  <c r="E12" i="23" s="1"/>
  <c r="MB12" i="19"/>
  <c r="DP12" i="19"/>
  <c r="Z12" i="23" s="1"/>
  <c r="IZ7" i="19"/>
  <c r="BD7" i="19"/>
  <c r="J7" i="23" s="1"/>
  <c r="IZ12" i="19"/>
  <c r="BD12" i="19"/>
  <c r="J12" i="23" s="1"/>
  <c r="Y41" i="19"/>
  <c r="X41" i="19"/>
  <c r="C41" i="23" s="1"/>
  <c r="HQ41" i="19"/>
  <c r="Y55" i="19"/>
  <c r="HQ55" i="19"/>
  <c r="X97" i="19"/>
  <c r="Y97" i="19"/>
  <c r="AA3" i="23"/>
  <c r="G3" i="23"/>
  <c r="JJ6" i="19"/>
  <c r="BL6" i="19"/>
  <c r="L6" i="23" s="1"/>
  <c r="KN10" i="19"/>
  <c r="CJ10" i="19"/>
  <c r="R10" i="23" s="1"/>
  <c r="JT12" i="19"/>
  <c r="BT12" i="19"/>
  <c r="N12" i="23" s="1"/>
  <c r="LH12" i="19"/>
  <c r="CZ12" i="19"/>
  <c r="V12" i="23" s="1"/>
  <c r="LC10" i="19"/>
  <c r="HQ8" i="19"/>
  <c r="HQ12" i="19"/>
  <c r="LW4" i="19"/>
  <c r="JT4" i="19"/>
  <c r="IA9" i="19"/>
  <c r="IU95" i="19"/>
  <c r="IZ21" i="19"/>
  <c r="HV25" i="19"/>
  <c r="LC37" i="19"/>
  <c r="JO37" i="19"/>
  <c r="HV53" i="19"/>
  <c r="IP69" i="19"/>
  <c r="KX77" i="19"/>
  <c r="IZ20" i="19"/>
  <c r="LW20" i="19"/>
  <c r="MB36" i="19"/>
  <c r="JT36" i="19"/>
  <c r="MB48" i="19"/>
  <c r="LM64" i="19"/>
  <c r="JY64" i="19"/>
  <c r="LM99" i="19"/>
  <c r="LR34" i="19"/>
  <c r="LM38" i="19"/>
  <c r="LR74" i="19"/>
  <c r="KD74" i="19"/>
  <c r="HV78" i="19"/>
  <c r="LR82" i="19"/>
  <c r="KD82" i="19"/>
  <c r="LR90" i="19"/>
  <c r="KD90" i="19"/>
  <c r="KI16" i="19"/>
  <c r="JJ16" i="19"/>
  <c r="KX52" i="19"/>
  <c r="JJ52" i="19"/>
  <c r="HV52" i="19"/>
  <c r="KD15" i="19"/>
  <c r="KD47" i="19"/>
  <c r="IP75" i="19"/>
  <c r="IP83" i="19"/>
  <c r="IP91" i="19"/>
  <c r="X3" i="23"/>
  <c r="Y48" i="19"/>
  <c r="Y60" i="19"/>
  <c r="HQ70" i="19"/>
  <c r="HQ82" i="19"/>
  <c r="KI6" i="19"/>
  <c r="CF6" i="19"/>
  <c r="Q6" i="23" s="1"/>
  <c r="MB10" i="19"/>
  <c r="DP10" i="19"/>
  <c r="Z10" i="23" s="1"/>
  <c r="JY12" i="19"/>
  <c r="BX12" i="19"/>
  <c r="O12" i="23" s="1"/>
  <c r="LM12" i="19"/>
  <c r="DD12" i="19"/>
  <c r="W12" i="23" s="1"/>
  <c r="JT6" i="19"/>
  <c r="BT6" i="19"/>
  <c r="N6" i="23" s="1"/>
  <c r="IF10" i="19"/>
  <c r="AN10" i="19"/>
  <c r="F10" i="23" s="1"/>
  <c r="KX10" i="19"/>
  <c r="CR10" i="19"/>
  <c r="T10" i="23" s="1"/>
  <c r="KD12" i="19"/>
  <c r="CB12" i="19"/>
  <c r="P12" i="23" s="1"/>
  <c r="LR12" i="19"/>
  <c r="DH12" i="19"/>
  <c r="X12" i="23" s="1"/>
  <c r="JO10" i="19"/>
  <c r="HQ24" i="19"/>
  <c r="BD100" i="19"/>
  <c r="IZ100" i="19"/>
  <c r="JY6" i="19"/>
  <c r="BX6" i="19"/>
  <c r="O6" i="23" s="1"/>
  <c r="JO12" i="19"/>
  <c r="BP12" i="19"/>
  <c r="M12" i="23" s="1"/>
  <c r="LC12" i="19"/>
  <c r="CV12" i="19"/>
  <c r="U12" i="23" s="1"/>
  <c r="LH5" i="19"/>
  <c r="JO4" i="19"/>
  <c r="LW9" i="19"/>
  <c r="IP33" i="19"/>
  <c r="KX49" i="19"/>
  <c r="IK65" i="19"/>
  <c r="KN20" i="19"/>
  <c r="JO20" i="19"/>
  <c r="IZ38" i="19"/>
  <c r="LM58" i="19"/>
  <c r="JY58" i="19"/>
  <c r="LM66" i="19"/>
  <c r="JY66" i="19"/>
  <c r="MG74" i="19"/>
  <c r="KS74" i="19"/>
  <c r="MG82" i="19"/>
  <c r="KS82" i="19"/>
  <c r="MG90" i="19"/>
  <c r="KS90" i="19"/>
  <c r="CZ100" i="19"/>
  <c r="KD16" i="19"/>
  <c r="MB28" i="19"/>
  <c r="LH35" i="19"/>
  <c r="JT35" i="19"/>
  <c r="LC39" i="19"/>
  <c r="JO39" i="19"/>
  <c r="IK59" i="19"/>
  <c r="JE63" i="19"/>
  <c r="IK67" i="19"/>
  <c r="JE75" i="19"/>
  <c r="LM83" i="19"/>
  <c r="JY83" i="19"/>
  <c r="JE83" i="19"/>
  <c r="JE91" i="19"/>
  <c r="IP32" i="19"/>
  <c r="LR32" i="19"/>
  <c r="LC56" i="19"/>
  <c r="JO56" i="19"/>
  <c r="LW68" i="19"/>
  <c r="KI68" i="19"/>
  <c r="L3" i="23"/>
  <c r="Y36" i="19"/>
  <c r="X60" i="19"/>
  <c r="C60" i="23" s="1"/>
  <c r="HQ94" i="19"/>
  <c r="KS6" i="19"/>
  <c r="CN6" i="19"/>
  <c r="S6" i="23" s="1"/>
  <c r="JJ10" i="19"/>
  <c r="BL10" i="19"/>
  <c r="L10" i="23" s="1"/>
  <c r="KI12" i="19"/>
  <c r="CF12" i="19"/>
  <c r="Q12" i="23" s="1"/>
  <c r="KD6" i="19"/>
  <c r="CB6" i="19"/>
  <c r="P6" i="23" s="1"/>
  <c r="MG10" i="19"/>
  <c r="DT10" i="19"/>
  <c r="AA10" i="23" s="1"/>
  <c r="KN12" i="19"/>
  <c r="CJ12" i="19"/>
  <c r="R12" i="23" s="1"/>
  <c r="IF8" i="19"/>
  <c r="IP10" i="19"/>
  <c r="HQ36" i="19"/>
  <c r="KX6" i="19"/>
  <c r="CR6" i="19"/>
  <c r="T6" i="23" s="1"/>
  <c r="JO5" i="19"/>
  <c r="LH4" i="19"/>
  <c r="KI4" i="19"/>
  <c r="LR9" i="19"/>
  <c r="IU17" i="19"/>
  <c r="HV17" i="19"/>
  <c r="IZ29" i="19"/>
  <c r="MG41" i="19"/>
  <c r="KS41" i="19"/>
  <c r="JY45" i="19"/>
  <c r="IF61" i="19"/>
  <c r="MG98" i="19"/>
  <c r="KS98" i="19"/>
  <c r="KI20" i="19"/>
  <c r="HV24" i="19"/>
  <c r="IP48" i="19"/>
  <c r="IU18" i="19"/>
  <c r="IU26" i="19"/>
  <c r="LC42" i="19"/>
  <c r="JO46" i="19"/>
  <c r="LH54" i="19"/>
  <c r="JT54" i="19"/>
  <c r="LH62" i="19"/>
  <c r="JT62" i="19"/>
  <c r="LH70" i="19"/>
  <c r="JT70" i="19"/>
  <c r="MB78" i="19"/>
  <c r="KN78" i="19"/>
  <c r="MB86" i="19"/>
  <c r="KN86" i="19"/>
  <c r="MB94" i="19"/>
  <c r="KN94" i="19"/>
  <c r="LW16" i="19"/>
  <c r="KX16" i="19"/>
  <c r="KX28" i="19"/>
  <c r="IA40" i="19"/>
  <c r="LH60" i="19"/>
  <c r="JT60" i="19"/>
  <c r="HV35" i="19"/>
  <c r="IA47" i="19"/>
  <c r="JY51" i="19"/>
  <c r="IF55" i="19"/>
  <c r="IF63" i="19"/>
  <c r="IF71" i="19"/>
  <c r="KN71" i="19"/>
  <c r="IZ79" i="19"/>
  <c r="IZ87" i="19"/>
  <c r="LR68" i="19"/>
  <c r="KD68" i="19"/>
  <c r="JO6" i="19"/>
  <c r="BP6" i="19"/>
  <c r="M6" i="23" s="1"/>
  <c r="LR6" i="19"/>
  <c r="DH6" i="19"/>
  <c r="X6" i="23" s="1"/>
  <c r="KS10" i="19"/>
  <c r="CN10" i="19"/>
  <c r="S10" i="23" s="1"/>
  <c r="KS12" i="19"/>
  <c r="CN12" i="19"/>
  <c r="S12" i="23" s="1"/>
  <c r="IF6" i="19"/>
  <c r="KN6" i="19"/>
  <c r="CJ6" i="19"/>
  <c r="R6" i="23" s="1"/>
  <c r="JJ12" i="19"/>
  <c r="BL12" i="19"/>
  <c r="L12" i="23" s="1"/>
  <c r="KX12" i="19"/>
  <c r="CR12" i="19"/>
  <c r="T12" i="23" s="1"/>
  <c r="KN100" i="19"/>
  <c r="CJ100" i="19"/>
  <c r="IP25" i="19"/>
  <c r="DH100" i="19"/>
  <c r="LR100" i="19"/>
  <c r="LR28" i="19"/>
  <c r="KD51" i="19"/>
  <c r="IU10" i="19"/>
  <c r="AZ10" i="19"/>
  <c r="I10" i="23" s="1"/>
  <c r="Y9" i="19"/>
  <c r="IZ6" i="19"/>
  <c r="BD6" i="19"/>
  <c r="J6" i="23" s="1"/>
  <c r="IP8" i="19"/>
  <c r="H8" i="23"/>
  <c r="JE7" i="19"/>
  <c r="IU8" i="19"/>
  <c r="AZ8" i="19"/>
  <c r="I8" i="23" s="1"/>
  <c r="IK13" i="19"/>
  <c r="IK21" i="19"/>
  <c r="IK29" i="19"/>
  <c r="LR24" i="19"/>
  <c r="KX24" i="19"/>
  <c r="KD24" i="19"/>
  <c r="JJ24" i="19"/>
  <c r="JJ100" i="19"/>
  <c r="BL100" i="19"/>
  <c r="MG28" i="19"/>
  <c r="LM28" i="19"/>
  <c r="KS28" i="19"/>
  <c r="JY28" i="19"/>
  <c r="LM100" i="19"/>
  <c r="DD100" i="19"/>
  <c r="JE51" i="19"/>
  <c r="Y14" i="19"/>
  <c r="IZ8" i="19"/>
  <c r="BD8" i="19"/>
  <c r="J8" i="23" s="1"/>
  <c r="MG4" i="19"/>
  <c r="LM4" i="19"/>
  <c r="KS4" i="19"/>
  <c r="JY4" i="19"/>
  <c r="IK10" i="19"/>
  <c r="AR10" i="19"/>
  <c r="G10" i="23" s="1"/>
  <c r="JE11" i="19"/>
  <c r="LW12" i="19"/>
  <c r="DL12" i="19"/>
  <c r="Y12" i="23" s="1"/>
  <c r="IZ17" i="19"/>
  <c r="IF17" i="19"/>
  <c r="IZ25" i="19"/>
  <c r="IF25" i="19"/>
  <c r="MG20" i="19"/>
  <c r="LM20" i="19"/>
  <c r="KS20" i="19"/>
  <c r="JY20" i="19"/>
  <c r="CB100" i="19"/>
  <c r="KD100" i="19"/>
  <c r="MB16" i="19"/>
  <c r="LH16" i="19"/>
  <c r="KN16" i="19"/>
  <c r="JT16" i="19"/>
  <c r="LH28" i="19"/>
  <c r="KN28" i="19"/>
  <c r="JT28" i="19"/>
  <c r="JE15" i="19"/>
  <c r="JE19" i="19"/>
  <c r="JE23" i="19"/>
  <c r="JE27" i="19"/>
  <c r="JE31" i="19"/>
  <c r="JE35" i="19"/>
  <c r="JE39" i="19"/>
  <c r="JE43" i="19"/>
  <c r="JE47" i="19"/>
  <c r="KD28" i="19"/>
  <c r="KS100" i="19"/>
  <c r="CN100" i="19"/>
  <c r="IA10" i="19"/>
  <c r="AJ10" i="19"/>
  <c r="E10" i="23" s="1"/>
  <c r="MG12" i="19"/>
  <c r="DT12" i="19"/>
  <c r="AA12" i="23" s="1"/>
  <c r="IU13" i="19"/>
  <c r="IA13" i="19"/>
  <c r="IU21" i="19"/>
  <c r="IA21" i="19"/>
  <c r="IU29" i="19"/>
  <c r="IA29" i="19"/>
  <c r="MB24" i="19"/>
  <c r="LH24" i="19"/>
  <c r="KN24" i="19"/>
  <c r="JT24" i="19"/>
  <c r="KX100" i="19"/>
  <c r="CR100" i="19"/>
  <c r="LW28" i="19"/>
  <c r="LC28" i="19"/>
  <c r="KI28" i="19"/>
  <c r="JO28" i="19"/>
  <c r="JY100" i="19"/>
  <c r="BX100" i="19"/>
  <c r="Y6" i="19"/>
  <c r="HQ5" i="19"/>
  <c r="O123" i="23" l="1"/>
  <c r="O121" i="23"/>
  <c r="O120" i="23"/>
  <c r="O122" i="23"/>
  <c r="E31" i="16"/>
  <c r="E40" i="16" s="1"/>
  <c r="D32" i="16"/>
  <c r="E22" i="16"/>
  <c r="D40" i="16" s="1"/>
  <c r="D23" i="16"/>
  <c r="LX2" i="19"/>
  <c r="Y100" i="23" s="1"/>
  <c r="LD2" i="19"/>
  <c r="U100" i="23" s="1"/>
  <c r="KT2" i="19"/>
  <c r="S100" i="23" s="1"/>
  <c r="MC2" i="19"/>
  <c r="Z100" i="23" s="1"/>
  <c r="LI2" i="19"/>
  <c r="V100" i="23" s="1"/>
  <c r="KO2" i="19"/>
  <c r="R100" i="23" s="1"/>
  <c r="MH2" i="19"/>
  <c r="AA100" i="23" s="1"/>
  <c r="LN2" i="19"/>
  <c r="W100" i="23" s="1"/>
  <c r="KE2" i="19"/>
  <c r="P100" i="23" s="1"/>
  <c r="LS2" i="19"/>
  <c r="X100" i="23" s="1"/>
  <c r="KY2" i="19"/>
  <c r="T100" i="23" s="1"/>
  <c r="KJ2" i="19"/>
  <c r="Q100" i="23" s="1"/>
  <c r="JZ2" i="19"/>
  <c r="O100" i="23" s="1"/>
  <c r="JF2" i="19"/>
  <c r="K100" i="23" s="1"/>
  <c r="IL2" i="19"/>
  <c r="G100" i="23" s="1"/>
  <c r="JK2" i="19"/>
  <c r="L100" i="23" s="1"/>
  <c r="IQ2" i="19"/>
  <c r="H100" i="23" s="1"/>
  <c r="HW2" i="19"/>
  <c r="D100" i="23" s="1"/>
  <c r="JP2" i="19"/>
  <c r="M100" i="23" s="1"/>
  <c r="IV2" i="19"/>
  <c r="I100" i="23" s="1"/>
  <c r="IB2" i="19"/>
  <c r="E100" i="23" s="1"/>
  <c r="JU2" i="19"/>
  <c r="N100" i="23" s="1"/>
  <c r="JA2" i="19"/>
  <c r="J100" i="23" s="1"/>
  <c r="IG2" i="19"/>
  <c r="F100" i="23" s="1"/>
  <c r="HR2" i="19"/>
  <c r="C100" i="23" s="1"/>
  <c r="HK2" i="19"/>
  <c r="O124" i="23" l="1"/>
  <c r="F32" i="16"/>
  <c r="C32" i="16"/>
  <c r="C23" i="16"/>
  <c r="F23" i="16"/>
  <c r="E32" i="16" l="1"/>
  <c r="E41" i="16" s="1"/>
  <c r="D33" i="16"/>
  <c r="F33" i="16" s="1"/>
  <c r="E42" i="16" s="1"/>
  <c r="E23" i="16"/>
  <c r="D41" i="16" s="1"/>
  <c r="D24" i="16"/>
  <c r="F24" i="16" s="1"/>
  <c r="D4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MARLEY MARADEY ANGARITA</author>
  </authors>
  <commentList>
    <comment ref="C7" authorId="0" shapeId="0" xr:uid="{00000000-0006-0000-0000-000001000000}">
      <text>
        <r>
          <rPr>
            <sz val="11"/>
            <color indexed="81"/>
            <rFont val="Calibri"/>
            <family val="2"/>
            <scheme val="minor"/>
          </rPr>
          <t xml:space="preserve">Seleccionar de la lista desplegable
</t>
        </r>
      </text>
    </comment>
    <comment ref="C10" authorId="0" shapeId="0" xr:uid="{00000000-0006-0000-0000-000002000000}">
      <text>
        <r>
          <rPr>
            <sz val="11"/>
            <color indexed="81"/>
            <rFont val="Calibri"/>
            <family val="2"/>
            <scheme val="minor"/>
          </rPr>
          <t xml:space="preserve">Indicar nombre y cargo del responsable del proyecto
</t>
        </r>
      </text>
    </comment>
    <comment ref="C11" authorId="0" shapeId="0" xr:uid="{00000000-0006-0000-0000-000003000000}">
      <text>
        <r>
          <rPr>
            <sz val="11"/>
            <color indexed="81"/>
            <rFont val="Calibri"/>
            <family val="2"/>
            <scheme val="minor"/>
          </rPr>
          <t xml:space="preserve">Indicar la fecha de inicio en el formato dd/mm/aaaa
</t>
        </r>
      </text>
    </comment>
    <comment ref="C12" authorId="0" shapeId="0" xr:uid="{00000000-0006-0000-0000-000004000000}">
      <text>
        <r>
          <rPr>
            <sz val="11"/>
            <color indexed="81"/>
            <rFont val="Calibri"/>
            <family val="2"/>
            <scheme val="minor"/>
          </rPr>
          <t xml:space="preserve">Indicar la fecha de finalización en el formato dd/mm/aaaa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KELLY MARLEY MARADEY ANGARITA</author>
    <author>DANIEL RICARDO GALLEGO OSORIO</author>
  </authors>
  <commentList>
    <comment ref="B2" authorId="0" shapeId="0" xr:uid="{00000000-0006-0000-0100-000001000000}">
      <text>
        <r>
          <rPr>
            <sz val="11"/>
            <color indexed="81"/>
            <rFont val="Calibri"/>
            <family val="2"/>
            <scheme val="minor"/>
          </rPr>
          <t>Fase más representativa en la cual se puede manifestar el riesgo</t>
        </r>
      </text>
    </comment>
    <comment ref="I2" authorId="0" shapeId="0" xr:uid="{00000000-0006-0000-0100-000002000000}">
      <text>
        <r>
          <rPr>
            <sz val="11"/>
            <color indexed="81"/>
            <rFont val="Calibri"/>
            <family val="2"/>
            <scheme val="minor"/>
          </rPr>
          <t xml:space="preserve">Incluir el efecto principal de acuerdo al objeto de impacto relevante que se está evaluando.
Si el impacto es financiero, indicar cifras orientativas. Estas cifras deben ser acordes con la escala de consecuencia definida para costo / recurso financiero. </t>
        </r>
      </text>
    </comment>
    <comment ref="E17" authorId="1" shapeId="0" xr:uid="{00000000-0006-0000-0100-000003000000}">
      <text>
        <r>
          <rPr>
            <b/>
            <sz val="9"/>
            <color indexed="81"/>
            <rFont val="Tahoma"/>
            <family val="2"/>
          </rPr>
          <t>DANIEL RICARDO GALLEGO OSORIO:</t>
        </r>
        <r>
          <rPr>
            <sz val="9"/>
            <color indexed="81"/>
            <rFont val="Tahoma"/>
            <family val="2"/>
          </rPr>
          <t xml:space="preserve">
definir adecuadamente el contexto para definir el escenario en el que se presenta el riesgo.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CESAR EDINSON ESCALANTE COTERIO</author>
  </authors>
  <commentList>
    <comment ref="N120" authorId="0" shapeId="0" xr:uid="{00000000-0006-0000-0300-000001000000}">
      <text>
        <r>
          <rPr>
            <sz val="9"/>
            <color indexed="81"/>
            <rFont val="Tahoma"/>
            <family val="2"/>
          </rPr>
          <t>NO ADMISIBLE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VERGARA JALLER</author>
    <author>jtamar</author>
  </authors>
  <commentList>
    <comment ref="D37" authorId="0" shapeId="0" xr:uid="{00000000-0006-0000-0400-000001000000}">
      <text>
        <r>
          <rPr>
            <sz val="14"/>
            <color indexed="81"/>
            <rFont val="Tahoma"/>
            <family val="2"/>
          </rPr>
          <t xml:space="preserve">Se recomienda para la escala  máxima entre un 10% - 20% de variacón sobre el costo/ recurso financiero
</t>
        </r>
      </text>
    </comment>
    <comment ref="E37" authorId="1" shapeId="0" xr:uid="{00000000-0006-0000-0400-000002000000}">
      <text>
        <r>
          <rPr>
            <b/>
            <sz val="14"/>
            <color indexed="81"/>
            <rFont val="Tahoma"/>
            <family val="2"/>
          </rPr>
          <t>jtamar:</t>
        </r>
        <r>
          <rPr>
            <sz val="14"/>
            <color indexed="81"/>
            <rFont val="Tahoma"/>
            <family val="2"/>
          </rPr>
          <t xml:space="preserve">
Los parametros para el tiempo debe estar acordes con los definidos para costo/recurso financiero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CESAR EDINSON ESCALANTE COTERIO</author>
  </authors>
  <commentList>
    <comment ref="D5" authorId="0" shapeId="0" xr:uid="{00000000-0006-0000-0600-000001000000}">
      <text>
        <r>
          <rPr>
            <sz val="9"/>
            <color indexed="81"/>
            <rFont val="Tahoma"/>
            <family val="2"/>
          </rPr>
          <t>Hacen referencia a las características de diseño y operación del control, y de su desarrollo y madurez.</t>
        </r>
      </text>
    </comment>
    <comment ref="D9" authorId="0" shapeId="0" xr:uid="{00000000-0006-0000-0600-000002000000}">
      <text>
        <r>
          <rPr>
            <sz val="9"/>
            <color indexed="81"/>
            <rFont val="Tahoma"/>
            <family val="2"/>
          </rPr>
          <t>Hace referencia a la suficiencia del control para actuar sobre el riesgo, a partir de su aplicabilidad, cobertura y funcionalidad.</t>
        </r>
      </text>
    </comment>
    <comment ref="D10" authorId="0" shapeId="0" xr:uid="{00000000-0006-0000-0600-000003000000}">
      <text>
        <r>
          <rPr>
            <sz val="9"/>
            <color indexed="81"/>
            <rFont val="Tahoma"/>
            <family val="2"/>
          </rPr>
          <t>Hace referencia a la capacidad del control para reducir la probabilidad de materialización del evento o mitigar sus consecuencias.</t>
        </r>
      </text>
    </comment>
    <comment ref="D11" authorId="0" shapeId="0" xr:uid="{00000000-0006-0000-0600-000004000000}">
      <text>
        <r>
          <rPr>
            <sz val="9"/>
            <color indexed="81"/>
            <rFont val="Tahoma"/>
            <family val="2"/>
          </rPr>
          <t>Hacen referencia a las características de diseño y operación del control, y de su desarrollo y madurez.</t>
        </r>
      </text>
    </comment>
    <comment ref="D15" authorId="0" shapeId="0" xr:uid="{00000000-0006-0000-0600-000005000000}">
      <text>
        <r>
          <rPr>
            <sz val="9"/>
            <color indexed="81"/>
            <rFont val="Tahoma"/>
            <family val="2"/>
          </rPr>
          <t>Hace referencia a la suficiencia del control para actuar sobre el riesgo, a partir de su aplicabilidad, cobertura y funcionalidad.</t>
        </r>
      </text>
    </comment>
    <comment ref="D16" authorId="0" shapeId="0" xr:uid="{00000000-0006-0000-0600-000006000000}">
      <text>
        <r>
          <rPr>
            <sz val="9"/>
            <color indexed="81"/>
            <rFont val="Tahoma"/>
            <family val="2"/>
          </rPr>
          <t>Hace referencia a la capacidad del control para reducir la probabilidad de materialización del evento o mitigar sus consecuencias.</t>
        </r>
      </text>
    </comment>
    <comment ref="D17" authorId="0" shapeId="0" xr:uid="{00000000-0006-0000-0600-000007000000}">
      <text>
        <r>
          <rPr>
            <sz val="9"/>
            <color indexed="81"/>
            <rFont val="Tahoma"/>
            <family val="2"/>
          </rPr>
          <t>Hacen referencia a las características de diseño y operación del control, y de su desarrollo y madurez.</t>
        </r>
      </text>
    </comment>
    <comment ref="D21" authorId="0" shapeId="0" xr:uid="{00000000-0006-0000-0600-000008000000}">
      <text>
        <r>
          <rPr>
            <sz val="9"/>
            <color indexed="81"/>
            <rFont val="Tahoma"/>
            <family val="2"/>
          </rPr>
          <t>Hace referencia a la suficiencia del control para actuar sobre el riesgo, a partir de su aplicabilidad, cobertura y funcionalidad.</t>
        </r>
      </text>
    </comment>
    <comment ref="D22" authorId="0" shapeId="0" xr:uid="{00000000-0006-0000-0600-000009000000}">
      <text>
        <r>
          <rPr>
            <sz val="9"/>
            <color indexed="81"/>
            <rFont val="Tahoma"/>
            <family val="2"/>
          </rPr>
          <t>Hace referencia a la capacidad del control para reducir la probabilidad de materialización del evento o mitigar sus consecuencias.</t>
        </r>
      </text>
    </comment>
    <comment ref="D23" authorId="0" shapeId="0" xr:uid="{00000000-0006-0000-0600-00000A000000}">
      <text>
        <r>
          <rPr>
            <sz val="9"/>
            <color indexed="81"/>
            <rFont val="Tahoma"/>
            <family val="2"/>
          </rPr>
          <t>Hacen referencia a las características de diseño y operación del control, y de su desarrollo y madurez.</t>
        </r>
      </text>
    </comment>
    <comment ref="D27" authorId="0" shapeId="0" xr:uid="{00000000-0006-0000-0600-00000B000000}">
      <text>
        <r>
          <rPr>
            <sz val="9"/>
            <color indexed="81"/>
            <rFont val="Tahoma"/>
            <family val="2"/>
          </rPr>
          <t>Hace referencia a la suficiencia del control para actuar sobre el riesgo, a partir de su aplicabilidad, cobertura y funcionalidad.</t>
        </r>
      </text>
    </comment>
    <comment ref="D28" authorId="0" shapeId="0" xr:uid="{00000000-0006-0000-0600-00000C000000}">
      <text>
        <r>
          <rPr>
            <sz val="9"/>
            <color indexed="81"/>
            <rFont val="Tahoma"/>
            <family val="2"/>
          </rPr>
          <t>Hace referencia a la capacidad del control para reducir la probabilidad de materialización del evento o mitigar sus consecuencias.</t>
        </r>
      </text>
    </comment>
    <comment ref="D29" authorId="0" shapeId="0" xr:uid="{00000000-0006-0000-0600-00000D000000}">
      <text>
        <r>
          <rPr>
            <sz val="9"/>
            <color indexed="81"/>
            <rFont val="Tahoma"/>
            <family val="2"/>
          </rPr>
          <t>Hacen referencia a las características de diseño y operación del control, y de su desarrollo y madurez.</t>
        </r>
      </text>
    </comment>
    <comment ref="D33" authorId="0" shapeId="0" xr:uid="{00000000-0006-0000-0600-00000E000000}">
      <text>
        <r>
          <rPr>
            <sz val="9"/>
            <color indexed="81"/>
            <rFont val="Tahoma"/>
            <family val="2"/>
          </rPr>
          <t>Hace referencia a la suficiencia del control para actuar sobre el riesgo, a partir de su aplicabilidad, cobertura y funcionalidad.</t>
        </r>
      </text>
    </comment>
    <comment ref="D34" authorId="0" shapeId="0" xr:uid="{00000000-0006-0000-0600-00000F000000}">
      <text>
        <r>
          <rPr>
            <sz val="9"/>
            <color indexed="81"/>
            <rFont val="Tahoma"/>
            <family val="2"/>
          </rPr>
          <t>Hace referencia a la capacidad del control para reducir la probabilidad de materialización del evento o mitigar sus consecuencias.</t>
        </r>
      </text>
    </comment>
  </commentList>
</comments>
</file>

<file path=xl/sharedStrings.xml><?xml version="1.0" encoding="utf-8"?>
<sst xmlns="http://schemas.openxmlformats.org/spreadsheetml/2006/main" count="2635" uniqueCount="883">
  <si>
    <t>Probabilidad</t>
  </si>
  <si>
    <t>Tiempo</t>
  </si>
  <si>
    <t>Personas</t>
  </si>
  <si>
    <t>Ambiente</t>
  </si>
  <si>
    <t>Reputación</t>
  </si>
  <si>
    <t>Mayor</t>
  </si>
  <si>
    <t>Valor</t>
  </si>
  <si>
    <t>Clasificación</t>
  </si>
  <si>
    <t>Moderada</t>
  </si>
  <si>
    <t>Menor</t>
  </si>
  <si>
    <t>Mínima</t>
  </si>
  <si>
    <t>NIVELES DE RIESGO</t>
  </si>
  <si>
    <t>Muy Bajo</t>
  </si>
  <si>
    <t>Bajo</t>
  </si>
  <si>
    <t>Medio</t>
  </si>
  <si>
    <t>Alto</t>
  </si>
  <si>
    <t>Muy Alto</t>
  </si>
  <si>
    <t>Costo</t>
  </si>
  <si>
    <t>16-24</t>
  </si>
  <si>
    <t>1-4</t>
  </si>
  <si>
    <t>5-12</t>
  </si>
  <si>
    <t>Criterios del Nivel de los Controles</t>
  </si>
  <si>
    <t>CRITERIOS DE VALORACIÓN DE LAS CONSECUENCIAS</t>
  </si>
  <si>
    <t>Tiempo estimado</t>
  </si>
  <si>
    <t>meses</t>
  </si>
  <si>
    <t>Criterios</t>
  </si>
  <si>
    <t>Evaluación</t>
  </si>
  <si>
    <t xml:space="preserve">mínimo </t>
  </si>
  <si>
    <t>maxímo</t>
  </si>
  <si>
    <t>·         Los controles no cumplen ningún tipo de normativa</t>
  </si>
  <si>
    <t>·         Confiabilidad: &lt; 30%</t>
  </si>
  <si>
    <t xml:space="preserve">·         Los controles  cumplen parcialmente requerimientos normativos mínimos </t>
  </si>
  <si>
    <t>·         Atención baja al riesgo</t>
  </si>
  <si>
    <t>·         Confiabilidad: [30% - 50%)</t>
  </si>
  <si>
    <t>·         Los controles cumplen requerimientos normativos mínimos</t>
  </si>
  <si>
    <t>·         Atención moderada al riesgo</t>
  </si>
  <si>
    <t>·         Atención significativa al riesgo</t>
  </si>
  <si>
    <t xml:space="preserve">·         Se han implementado  los controles desde la perspectiva  Costo/ Beneficio   </t>
  </si>
  <si>
    <t>·         Redundancia  de controles</t>
  </si>
  <si>
    <t>·         Aplicación de mejores prácticas</t>
  </si>
  <si>
    <t>·         Confiabilidad: ≥ 95%</t>
  </si>
  <si>
    <t>·         No se presta ninguna atención al riesgo</t>
  </si>
  <si>
    <t>Muy baja</t>
  </si>
  <si>
    <t>Baja</t>
  </si>
  <si>
    <t>Media</t>
  </si>
  <si>
    <t>Alta</t>
  </si>
  <si>
    <t>Muy alta</t>
  </si>
  <si>
    <t>Descripción</t>
  </si>
  <si>
    <t>Máxima</t>
  </si>
  <si>
    <t>Información</t>
  </si>
  <si>
    <t>Categorías</t>
  </si>
  <si>
    <t>Estratégico</t>
  </si>
  <si>
    <t>Comercial</t>
  </si>
  <si>
    <t>Financiero</t>
  </si>
  <si>
    <t>Operacional</t>
  </si>
  <si>
    <t>Cumplimiento</t>
  </si>
  <si>
    <t>Fases</t>
  </si>
  <si>
    <t>Planeación</t>
  </si>
  <si>
    <t>Diseño</t>
  </si>
  <si>
    <t xml:space="preserve">Construcción </t>
  </si>
  <si>
    <t>Operación</t>
  </si>
  <si>
    <t>Categoría</t>
  </si>
  <si>
    <t>Agrupador</t>
  </si>
  <si>
    <t>Origen</t>
  </si>
  <si>
    <t xml:space="preserve"> Causas</t>
  </si>
  <si>
    <t>Efecto</t>
  </si>
  <si>
    <t>Consecuencia</t>
  </si>
  <si>
    <t>Nivel de Riesgo</t>
  </si>
  <si>
    <t>Interno</t>
  </si>
  <si>
    <t>Fase</t>
  </si>
  <si>
    <t>Externo</t>
  </si>
  <si>
    <t>Interno/Externo</t>
  </si>
  <si>
    <t>Controles</t>
  </si>
  <si>
    <t>Muy alto</t>
  </si>
  <si>
    <t>Muy bajo</t>
  </si>
  <si>
    <t>Impactos</t>
  </si>
  <si>
    <t xml:space="preserve">Alto </t>
  </si>
  <si>
    <t>Aceptable</t>
  </si>
  <si>
    <t>Tolerable</t>
  </si>
  <si>
    <t>Clasificación control</t>
  </si>
  <si>
    <t>Preventivo</t>
  </si>
  <si>
    <t>Correctivo</t>
  </si>
  <si>
    <t>Inadmisible</t>
  </si>
  <si>
    <t>Inaceptable</t>
  </si>
  <si>
    <t>32-80</t>
  </si>
  <si>
    <t>Cantidad de riesgos</t>
  </si>
  <si>
    <t>Total riesgos</t>
  </si>
  <si>
    <t>Costo/ Recurso Financiero</t>
  </si>
  <si>
    <t>Extremo</t>
  </si>
  <si>
    <t>Lookup</t>
  </si>
  <si>
    <t>Prob</t>
  </si>
  <si>
    <t>Imp</t>
  </si>
  <si>
    <t>Risk Score</t>
  </si>
  <si>
    <t>Combined</t>
  </si>
  <si>
    <t>Level of Risk</t>
  </si>
  <si>
    <t>E.Controls</t>
  </si>
  <si>
    <t>Treatment</t>
  </si>
  <si>
    <t>Muy Alta</t>
  </si>
  <si>
    <t>* Prioridad Baja
* Mantener el evento de riesgo en este nivel de aceptabilidad, se le debe realizar  un seguimiento rutinarios para evitar que pase a niveles de menor aceptabilidad.
* Evaluar la posibilidad de retener el riesgo</t>
  </si>
  <si>
    <r>
      <t xml:space="preserve">* Prioridad Media
* Evaluar  desde el punto de vista del  Costo/ beneficio la posibilidad de implementar  medidas de protección con el objetivo de reducir su imapcto y pasar a al nivel de aceptabilidad </t>
    </r>
    <r>
      <rPr>
        <b/>
        <u/>
        <sz val="10"/>
        <color rgb="FF0070C0"/>
        <rFont val="Times New Roman"/>
        <family val="1"/>
      </rPr>
      <t>Aceptable</t>
    </r>
    <r>
      <rPr>
        <b/>
        <sz val="10"/>
        <color rgb="FF0070C0"/>
        <rFont val="Times New Roman"/>
        <family val="1"/>
      </rPr>
      <t xml:space="preserve"> .
* Evaluar la posibilidad de retener el riesgo</t>
    </r>
  </si>
  <si>
    <r>
      <rPr>
        <b/>
        <sz val="10"/>
        <color rgb="FFFF0000"/>
        <rFont val="Times New Roman"/>
        <family val="1"/>
      </rPr>
      <t>* Prioridad Alta</t>
    </r>
    <r>
      <rPr>
        <b/>
        <sz val="10"/>
        <color rgb="FF0070C0"/>
        <rFont val="Times New Roman"/>
        <family val="1"/>
      </rPr>
      <t xml:space="preserve">
* Implementar medidas de protección con el objetivo de pasar a un nivel de aceptabilidad mas alto (Tolerable o Aceptable).
* Transferir el riesgo a compañías aseguradoras si es asegurable y/o vía contrato a terceros</t>
    </r>
  </si>
  <si>
    <t>Muy Baja</t>
  </si>
  <si>
    <r>
      <rPr>
        <b/>
        <sz val="10"/>
        <color rgb="FFFF0000"/>
        <rFont val="Times New Roman"/>
        <family val="1"/>
      </rPr>
      <t>* Prioridad  Muy Alta</t>
    </r>
    <r>
      <rPr>
        <b/>
        <sz val="10"/>
        <color rgb="FF0070C0"/>
        <rFont val="Times New Roman"/>
        <family val="1"/>
      </rPr>
      <t xml:space="preserve">
* Implementar medidas de protección  en el corto plazo  con el objetivo de pasar a un nivel de aceptabilidad mas alto,</t>
    </r>
    <r>
      <rPr>
        <b/>
        <u/>
        <sz val="10"/>
        <color rgb="FF0070C0"/>
        <rFont val="Times New Roman"/>
        <family val="1"/>
      </rPr>
      <t xml:space="preserve"> Tolerable o Aceptable</t>
    </r>
    <r>
      <rPr>
        <b/>
        <sz val="10"/>
        <color rgb="FF0070C0"/>
        <rFont val="Times New Roman"/>
        <family val="1"/>
      </rPr>
      <t>.
* Transferir el evento riesgo a compañías aseguradoras si es asegurable y/o vía contrato a terceros.</t>
    </r>
  </si>
  <si>
    <t>* Prioridad Media
* Evaluar  desde el punto de vista del  Costo/ beneficio la posibilidad de implementar  medidas de prevención y/o protección con el objetivo de reducir la probabilidad de ocurrencia y/o impacto de sus pérdidas  .
* Evaluar la posibilidad de retener el riesgo</t>
  </si>
  <si>
    <r>
      <rPr>
        <b/>
        <sz val="10"/>
        <color rgb="FFFF0000"/>
        <rFont val="Times New Roman"/>
        <family val="1"/>
      </rPr>
      <t>* Prioridad Alta</t>
    </r>
    <r>
      <rPr>
        <b/>
        <sz val="10"/>
        <color rgb="FF0070C0"/>
        <rFont val="Times New Roman"/>
        <family val="1"/>
      </rPr>
      <t xml:space="preserve">
* Implementar medidas de prevención con el objetivo de pasar a un nivel de aceptabilidad mas alto (Tolerable o Aceptable).
* Transferir el riesgo a compañías aseguradoras si es asegurable y/o vía contrato a terceros</t>
    </r>
  </si>
  <si>
    <r>
      <rPr>
        <b/>
        <sz val="10"/>
        <color rgb="FFFF0000"/>
        <rFont val="Times New Roman"/>
        <family val="1"/>
      </rPr>
      <t>* Prioridad  Muy Alta</t>
    </r>
    <r>
      <rPr>
        <b/>
        <sz val="10"/>
        <color rgb="FF0070C0"/>
        <rFont val="Times New Roman"/>
        <family val="1"/>
      </rPr>
      <t xml:space="preserve">
* Implementar medidas de protección en el corto plazo  con el objetivo  de reducir el impacto de las perdidas y así pasar a un nivel de aceptabilidad mas alto,</t>
    </r>
    <r>
      <rPr>
        <b/>
        <u/>
        <sz val="10"/>
        <color rgb="FF0070C0"/>
        <rFont val="Times New Roman"/>
        <family val="1"/>
      </rPr>
      <t xml:space="preserve"> Tolerable o Aceptable</t>
    </r>
    <r>
      <rPr>
        <b/>
        <sz val="10"/>
        <color rgb="FF0070C0"/>
        <rFont val="Times New Roman"/>
        <family val="1"/>
      </rPr>
      <t>.
* Transferir el evento riesgo a compañías aseguradoras si es asegurable y/o vía contrato a terceros.</t>
    </r>
  </si>
  <si>
    <t>* Prioridad Media
* Evaluar  desde el punto de vista del  Costo/ beneficio la posibilidad de implementar  medidas de  prevención y/o protección con el objetivo de reducir su imapcto  y/o la probabilidad de ocurrencia, y así pasar a un  nivel de mayor aceptabilidad  .
* Evaluar la posibilidad de retener el riesgo</t>
  </si>
  <si>
    <t>* Prioridad Media
* Evaluar  desde el punto de vista del  Costo/ beneficio la posibilidad de implementar  medidas de  prevención y protección con el objetivo de reducir su imapcto  y la probabilidad de ocurrencia, y así pasar a un  nivel de mayor aceptabilidad  .
* Evaluar la posibilidad de retener el riesgo</t>
  </si>
  <si>
    <r>
      <rPr>
        <b/>
        <sz val="10"/>
        <color rgb="FFFF0000"/>
        <rFont val="Times New Roman"/>
        <family val="1"/>
      </rPr>
      <t>* Prioridad Alta</t>
    </r>
    <r>
      <rPr>
        <b/>
        <sz val="10"/>
        <color rgb="FF0070C0"/>
        <rFont val="Times New Roman"/>
        <family val="1"/>
      </rPr>
      <t xml:space="preserve">
* Implementar medidas de prevención y protección  con el objetivo de pasar a un nivel de aceptabilidad mas alto (Tolerable o Aceptable).
* Transferir el riesgo a compañías aseguradoras si es asegurable y/o vía contrato a terceros</t>
    </r>
  </si>
  <si>
    <t>* Prioridad Baja
* Mantener el evento de riesgo en este nivel de aceptabilidad, se le debe realizar  un seguimiento rutinarios para evitar que pase a niveles de menor aceptabilidad.
* Evaluar si justifica desde el punto de vista costo/ beneficio implementar medidas de prevención con el objetivo de reducir la probabilidad de ocurrencia.
* Evaluar la posibilidad de retener el riesgo</t>
  </si>
  <si>
    <r>
      <rPr>
        <b/>
        <sz val="10"/>
        <color rgb="FFFF0000"/>
        <rFont val="Times New Roman"/>
        <family val="1"/>
      </rPr>
      <t>* Prioridad  Muy Alta  (Extrema)</t>
    </r>
    <r>
      <rPr>
        <b/>
        <sz val="10"/>
        <color rgb="FF0070C0"/>
        <rFont val="Times New Roman"/>
        <family val="1"/>
      </rPr>
      <t xml:space="preserve">
* Implementar medidas de prevención y protección de inmediato  con el objetivo  de reducir la probabilidad de ocurrencia y el impacto de las perdidas y así pasar a un nivel de aceptabilidad mas alto,</t>
    </r>
    <r>
      <rPr>
        <b/>
        <u/>
        <sz val="10"/>
        <color rgb="FF0070C0"/>
        <rFont val="Times New Roman"/>
        <family val="1"/>
      </rPr>
      <t xml:space="preserve"> Tolerable o Aceptable</t>
    </r>
    <r>
      <rPr>
        <b/>
        <sz val="10"/>
        <color rgb="FF0070C0"/>
        <rFont val="Times New Roman"/>
        <family val="1"/>
      </rPr>
      <t>.
* Transferir el evento riesgo a compañías aseguradoras si es asegurable y/o vía contrato a terceros.</t>
    </r>
  </si>
  <si>
    <r>
      <rPr>
        <b/>
        <sz val="10"/>
        <color rgb="FFFF0000"/>
        <rFont val="Times New Roman"/>
        <family val="1"/>
      </rPr>
      <t>* Prioridad  Muy Alta</t>
    </r>
    <r>
      <rPr>
        <b/>
        <sz val="10"/>
        <color rgb="FF0070C0"/>
        <rFont val="Times New Roman"/>
        <family val="1"/>
      </rPr>
      <t xml:space="preserve">
* Implementar medidas de prevención y protección en el corto plazo  con el objetivo  de reducir la probabilidad de ocurrencia y el impacto de las perdidas y así pasar a un nivel de aceptabilidad mas alto,</t>
    </r>
    <r>
      <rPr>
        <b/>
        <u/>
        <sz val="10"/>
        <color rgb="FF0070C0"/>
        <rFont val="Times New Roman"/>
        <family val="1"/>
      </rPr>
      <t xml:space="preserve"> Tolerable o Aceptable</t>
    </r>
    <r>
      <rPr>
        <b/>
        <sz val="10"/>
        <color rgb="FF0070C0"/>
        <rFont val="Times New Roman"/>
        <family val="1"/>
      </rPr>
      <t>.
* Transferir el evento riesgo a compañías aseguradoras si es asegurable y/o vía contrato a terceros.</t>
    </r>
  </si>
  <si>
    <r>
      <rPr>
        <b/>
        <sz val="10"/>
        <color rgb="FFFF0000"/>
        <rFont val="Times New Roman"/>
        <family val="1"/>
      </rPr>
      <t>* Prioridad  Muy Alta  (Extrema)</t>
    </r>
    <r>
      <rPr>
        <b/>
        <sz val="10"/>
        <color rgb="FF0070C0"/>
        <rFont val="Times New Roman"/>
        <family val="1"/>
      </rPr>
      <t xml:space="preserve">
* Implementar medidas de prevención y protección en el corto plazo  con el objetivo  de reducir la probabilidad de ocurrencia y el impacto de las perdidas y así pasar a un nivel de aceptabilidad mas alto,</t>
    </r>
    <r>
      <rPr>
        <b/>
        <u/>
        <sz val="10"/>
        <color rgb="FF0070C0"/>
        <rFont val="Times New Roman"/>
        <family val="1"/>
      </rPr>
      <t xml:space="preserve"> Tolerable o Aceptable</t>
    </r>
    <r>
      <rPr>
        <b/>
        <sz val="10"/>
        <color rgb="FF0070C0"/>
        <rFont val="Times New Roman"/>
        <family val="1"/>
      </rPr>
      <t>.
* Transferir el evento riesgo a compañías aseguradoras si es asegurable y/o vía contrato a terceros.</t>
    </r>
  </si>
  <si>
    <t>* Prioridad Media
* Evaluar  desde el punto de vista del  Costo/ beneficio la posibilidad de implementar  medidas de  prevención con el objetivo de reducir  la probabilidad de ocurrencia, y así pasar a un  nivel de mayor aceptabilidad  .
* Evaluar la posibilidad de retener el riesgo</t>
  </si>
  <si>
    <r>
      <rPr>
        <b/>
        <sz val="10"/>
        <color rgb="FFFF0000"/>
        <rFont val="Times New Roman"/>
        <family val="1"/>
      </rPr>
      <t>* Prioridad Alta</t>
    </r>
    <r>
      <rPr>
        <b/>
        <sz val="10"/>
        <color rgb="FF0070C0"/>
        <rFont val="Times New Roman"/>
        <family val="1"/>
      </rPr>
      <t xml:space="preserve">
* Implementar medidas de  prevención y/o protección con el objetivo de pasar a un nivel de aceptabilidad mas alto (Tolerable o Aceptable).
* Transferir el riesgo a compañías aseguradoras si es asegurable y/o vía contrato a terceros</t>
    </r>
  </si>
  <si>
    <t>Preventivo/Correctivo</t>
  </si>
  <si>
    <t>Nivel de los controles</t>
  </si>
  <si>
    <t>·         Confiabilidad: [ 50% - 70%)</t>
  </si>
  <si>
    <t>·         Confiabilidad : [ 70% -  95%)</t>
  </si>
  <si>
    <t>Atributos de los controles</t>
  </si>
  <si>
    <t>Hacen referencia a las características de diseño y operación del control, y de su desarrollo y madurez.</t>
  </si>
  <si>
    <t>Efectividad</t>
  </si>
  <si>
    <t>Hace referencia a la suficiencia del control para actuar sobre el riesgo, a partir de su aplicabilidad, cobertura y funcionalidad.</t>
  </si>
  <si>
    <t>Eficacia</t>
  </si>
  <si>
    <t>Hace referencia a la capacidad del control para reducir la probabilidad de materialización del evento o mitigar sus consecuencias.</t>
  </si>
  <si>
    <t>CONTROLES</t>
  </si>
  <si>
    <t>Atributos</t>
  </si>
  <si>
    <t>El control se ejecuta de forma manual, su frecuencia de aplicación es esporádica, no hay responsable asignado y está sin documentar en sus componentes y/o su aplicación.</t>
  </si>
  <si>
    <t>El control se ejecuta de forma manual o semiautomática,  su frecuencia de aplicación es esporádica o periódica, hay responsable asignado sin formalizar y está deficientemente documentado en sus componentes y/o su aplicación.</t>
  </si>
  <si>
    <t>El control se ejecuta de forma semiautomática, su frecuencia de aplicación es periódica, hay responsable asignado sin formalizar y está parcialmente documentado en sus componentes y/o su aplicación.</t>
  </si>
  <si>
    <t>El control se ejecuta de forma semiautomática o sistematizada,  su frecuencia de aplicación es periódica o continua, hay responsable asignado formalmente y está cerca de documentarse completamente en sus componentes y/o su aplicación.</t>
  </si>
  <si>
    <t>El control se ejecuta  de forma sistematizada, su frecuencia de aplicación es continua, tiene responsable asignado formalmente, está completamente documentado en sus componentes y se documenta su aplicación.</t>
  </si>
  <si>
    <t>Alta efectividad</t>
  </si>
  <si>
    <t>Muy alta efectividad</t>
  </si>
  <si>
    <t>Mul alta eficacia</t>
  </si>
  <si>
    <t>Alta eficacia</t>
  </si>
  <si>
    <t>Eficacia moderada</t>
  </si>
  <si>
    <t>Efectividad moderada</t>
  </si>
  <si>
    <t>Efectividad deficiente</t>
  </si>
  <si>
    <t>Eficacia deficiente</t>
  </si>
  <si>
    <t>Eficacia muy deficiente</t>
  </si>
  <si>
    <t>Efectividad muy deficiente</t>
  </si>
  <si>
    <t>Nombre</t>
  </si>
  <si>
    <t>Observaciones:</t>
  </si>
  <si>
    <t>Controles preventivos existentes</t>
  </si>
  <si>
    <t>Controles correctivos existentes</t>
  </si>
  <si>
    <t>P&amp;C</t>
  </si>
  <si>
    <t>Tipo de análisis</t>
  </si>
  <si>
    <t>Calidad</t>
  </si>
  <si>
    <t>Valor del proyecto / VPN</t>
  </si>
  <si>
    <t>Parametros sugeridos para costo/recurso financiero</t>
  </si>
  <si>
    <t>Parametros sugeridos para tiempo</t>
  </si>
  <si>
    <t>Evaluación del control</t>
  </si>
  <si>
    <t>Desmantelamiento</t>
  </si>
  <si>
    <t>PLANTILLA ANÁLISIS DE RIESGOS EN PROYECTOS Y PROCESOS</t>
  </si>
  <si>
    <t>Fecha de inicio del análisis</t>
  </si>
  <si>
    <t>Fecha de finalización del análisis</t>
  </si>
  <si>
    <t>Diligencie la siguiente información:</t>
  </si>
  <si>
    <t>Escriba el nombre y dependencia de los participantes del análisis de riesgos:</t>
  </si>
  <si>
    <t xml:space="preserve">Código del riesgo </t>
  </si>
  <si>
    <t>Escenario de riesgo</t>
  </si>
  <si>
    <t>Objeto de impacto relevante</t>
  </si>
  <si>
    <t>Costo/ recursos financieros</t>
  </si>
  <si>
    <t>PROBABILIDAD</t>
  </si>
  <si>
    <t>ESCALA DE EVALUACIÓN</t>
  </si>
  <si>
    <t>Costo / Recurso Financiero</t>
  </si>
  <si>
    <t>* Solo aplica para proyectos de ingeniería y se define la escala como un porcentaje de la duración del proyecto. Se sugiere inicialmente  entre un  10% - 20% de la duración del proyecto para la clasificación máxima.</t>
  </si>
  <si>
    <t xml:space="preserve">Mayor </t>
  </si>
  <si>
    <t>CONSECUENCIA</t>
  </si>
  <si>
    <t>General</t>
  </si>
  <si>
    <t>Definición</t>
  </si>
  <si>
    <t>Dificultad o imposibilidad para incursionar o aumentar participación en los negocios o mercados objetivo, cumplir los supuestos de los planes de negocios, sostener el crecimiento alcanzado. Tomar decisiones de inversión desacertadas. No gestionar adecuadamente los proyectos.</t>
  </si>
  <si>
    <t>Imagen / Reputación</t>
  </si>
  <si>
    <t>Incumplimientos contractuales</t>
  </si>
  <si>
    <t>Algunos de los valores corporativos son afectados en forma negativa con intensidad grave.
El evento genera pérdida de confianza  y credibilidad en los compromisos de EPM por parte de alguno de los grupos de interés. 
La confianza se recupera, con acciones de intervención de naturaleza reparadora, en un periodo superior a 5 años.
Cobertura adversa de amplia difusión en medios a nivel internacional o nacional.</t>
  </si>
  <si>
    <t xml:space="preserve">Algunos de los valores corporativos son afectados en forma negativa con intensidad mitigable
El evento genera pérdida de confianza y credibilidad en los compromisos de EPM por parte de alguno de los grupos de interés. La confianza se recupera, con acciones de intervención reparadoras, en un periodo comprendido entre los 4 y 5 años.
Investigación o sanción por algun organismo regulador o autoridad competente. </t>
  </si>
  <si>
    <t xml:space="preserve">
La afectación de la imagen es moderada generando consecuencias negativas ante sus grupos de interés con una intensidad alta y mitigable o reversible en el mediano plazo (entre 2 y 5 años) con acciones de intervención reparadoras.
La pérdida de confianza conlleva a la difusión masiva durante tres o más días , o  al seguimiento por parte de los Líderes de opinión por igual periodo en medios regionales, nacionales o internacionales.
Observaciones por algun organismo regulador o autoridad competente.</t>
  </si>
  <si>
    <t xml:space="preserve">La afectación de la imagen es menor con una intensidad baja y mitigable o reversible en el corto plazo (entre 1 y 2  años) con acciones de intervención reparadoras.
Comienza un proceso de desconfianza en los productos y servicios, compromisos y relacionamiento por parte de los grupos de interés.
Comienza un proceso de generación de opiniones que pueden llegar o llegan a medios masivos de comunicación.
La confianza se recupera en un periodo entre 1 y 2  años con acciones de intervención reparadoras.
</t>
  </si>
  <si>
    <t>La afectación de la imagen (percepción negativa respecto a la promesa de valor o compromisos) es mínima y de baja intensidad (puntuales) y mitigable o reversible de manera inmediata (menor a 1 año).
La confianza por parte del grupo de interés se recupera en forma inmediata.</t>
  </si>
  <si>
    <t xml:space="preserve">La alteración del factor ambiental es mayor al 80%, es decir destruye o cambia casi por completo el factor ambiental considerado.
El impacto alcanza sus máximas consecuencias en un tiempo menor a un mes (1) después de su aparición.
La duración del impacto en el entorno es superior a los diez (10) años.
Los impactos son irrecuperables. La alteración de la condición ambiental es imposible de reparar tanto por la acción natural como por intervención humana.
El área de afectación del factor ambiental comprende una gran porción o la totalidad de un departamento o de una región. (Ej. una alteración de las condiciones físico-químicas del agua que será consumida por una comunidad). 
</t>
  </si>
  <si>
    <t xml:space="preserve">La alteración del factor ambiental es superior al 60% e inferior al 80%, destruye  parcialmente el componente ambiental considerado.
El impacto alcanza sus máximas consecuencias entre un (1) mes y un (1) año después de su inicio.
Los impactos son irreversibles. La alteración de la condición ambiental suponen una dificultad extrema de retornar por medios naturales a la situación anterior a la acción que lo produce.
La duración del impacto en el entorno perdura entre los siete (7) y los diez (10) años.
El área de afectación del factor ambiental comprende una porción o la totalidad de un municipio.
</t>
  </si>
  <si>
    <t xml:space="preserve">La alteración del factor ambiental es superior al 40% e inferior al 60%, destruye medianamente el componente ambiental considerado
El impacto alcanza sus máximas consecuencias entre un (1) año  y dos (2) años después de su aparición.
Los impactos son reversibles. La alteración de la condición ambiental puede ser asimilada por el entorno de forma medible a mediano o largo plazo, debido al funcionamiento de los procesos naturales de auto depuración del medio.
La duración del impacto en el entorno perdura entre los cuatro (4) y seis (6) años.
El área de afectación del factor ambiental comprende una porción o la totalidad de una vereda o de un barrio.
</t>
  </si>
  <si>
    <t xml:space="preserve">La alteración del factor ambiental tiene una incidencia superior al 20% e inferior al 40%, afecta en forma baja el componente ambiental considerado.
El impacto alcanza sus máximas consecuencias entre los dos (2) años y los (3) años después de su aparición.
Los impactos pueden ser recuperados o disminuidos de manera significativa a partir de la implementación de medidas correctoras por la acción del hombre.
La duración del impacto en el entorno perdura entre uno (1) y tres (3) años.
El área de afectación del factor ambiental comprende el área del proyecto, obra o actividad.
</t>
  </si>
  <si>
    <t xml:space="preserve">La alteración del factor ambiental es igual o inferior al 20%, es decir, genera una afectación casi nula del componente ambiental considerado.
El impacto alcanza sus máximas consecuencias en un tiempo superior a los tres (3) años.
Los impactos desaparecen una vez la alteración de la condición ambiental se detiene. 
La duración del impacto en el entorno es inferior a un (1) año.
El área de afectación del factor ambiental comprende instalaciones individuales o viviendas.
</t>
  </si>
  <si>
    <t xml:space="preserve">Disponibilidad. El acceso a la información presenta restricciones que impiden la operación del proceso, proyecto o actividad.
Confidencialidad.  La información revelada es clave para la competencia y su conocimiento tiene efectos negativos para el Grupo EPM, sin posibilidad de acciones de mitigación.
La información revelada puede representar sanciones o demandas representativas para el Grupo EPM, sin posibilidad de acciones de mitigación.
Integridad. El impacto sobre la condición de exactitud y estado completo de la información impide la operación del proceso, proyecto o actividad. </t>
  </si>
  <si>
    <t xml:space="preserve">Disponibilidad. El acceso a la información presenta restricciones tal que solo se pueden realizar algunos procedimientos menores del proceso, proyecto o actividad.
Confidencialidad.  La información revelada es clave para la competencia y su conocimiento tiene efectos negativos para el Grupo EPM, pero es posible implementar algunas acciones de mitigación.
La información revelada puede representar sanciones o demandas representativas para el Grupo EPM,  pero existe la posibilidad de implementar acciones de mitigación.
Integridad. El impacto sobre la condición de exactitud y estado completo de la información solo permite realizar algunos procedimientos menores del proceso, proyecto o actividad. </t>
  </si>
  <si>
    <t xml:space="preserve">Disponibilidad. El acceso a la información presenta restricciones tal que se pueden realizar todos los procedimiento menores del proceso, proyecto o actividad, pero se afectan algunos procedimientos básicos.
Confidencialidad.  La información revelada es de utilidad de manera informativa para la competencia pero no tiene efectos negativos para el Grupo EPM. 
La información revelada puede representar algunas sanciones o demandas poco costosas para el Grupo EPM, con posibilidad de implementar acciones de mitigación.
Integridad. El impacto sobre la condición de exactitud y estado completo de la información permite realizar todos los procedimiento menores del proceso, proyecto o actividad, pero se afectan algunos procedimientos básicos. </t>
  </si>
  <si>
    <t>Disponibilidad. El acceso a la información presenta restricciones que solo afecta algunos procedimientos menores del proceso, proyecto o actividad, pero es posible realizar todos los procedimiento básicos.
Confidencialidad.  La información revelada entrega mensajes incompletos y de baja utilidad para la competencia. 
La información revelada puede representar  alguna llamada de atención formal para el Grupo EPM, con posibilidad de implementar acciones de mitigación.
Integridad. El impacto sobre la condición de exactitud y estado completo de la información solo afecta algunos procedimientos menores del proceso, proyecto o actividad, pero es posible realizar todos los procedimientos básicos.</t>
  </si>
  <si>
    <t xml:space="preserve">Disponibilidad. El acceso a la información tiene restricciones que no afectan la operación del proceso, proyecto o actividad.
Confidencialidad.  La información revelada no es de utilidad para la competencia.
La información revelada no genera reacciones frente al Grupo EPM. 
Integridad. El impacto sobre la condición de exactitud y estado completo de la información no afecta la operación del proceso, proyecto o actividad. </t>
  </si>
  <si>
    <t>Ingrese el período de análisis en años</t>
  </si>
  <si>
    <t>* Proyectos de ingeniería (construcción): la escala se define como  un porcentaje del valor del proyecto, siempre y cuando este valor no supere la escala de matriz EPM. Si esto sucede se selecciona esta última. Se sugiere inicialmente entre un 10%- 20% del valor del proyecto para  la clasificación máxima.
* Proyectos adquisición: la escala se define como  un porcentaje del valor presente neto (VPN) del negocio o si se tiene más información  el  valor de la variación en el  VPN cuando la tasa de descuento se reduce en un 2%.Esto siempre y cuando no  supere la escala de matriz EPM. Si esto sucede se selecciona esta última.  Se sugiere inicialmente un 10% del VPN  para definir la clasificación máxima. 
* Se cuenta con tablas de valoración de recurso financiero para Grupo, matriz EPM, negocios  (Aguas y Energía ), procesos de negocios (Generación, Transmisión y Distribución, Gas,  Provisión de Agua y Gestión de Agua Residuales), así como para filiales nacionales e internacionales. 
* Las tablas de valoración de recurso financiero de los procesos de soporte se construyen en cada uno de los análisis de riesgos que se realicen, de acuerdo al mayor valor entre el presupuesto del proceso y la responsabilidad que tenga el mismo en la administración de recursos.</t>
  </si>
  <si>
    <t>Observaciones al seguimiento</t>
  </si>
  <si>
    <t>Probabilidad -P-</t>
  </si>
  <si>
    <t>Consecuencia -C-</t>
  </si>
  <si>
    <t>P*C</t>
  </si>
  <si>
    <t>Seguimiento 3 (Fecha)</t>
  </si>
  <si>
    <t>Seguimiento 4 (Fecha)</t>
  </si>
  <si>
    <t>Seguimiento 5 (Fecha)</t>
  </si>
  <si>
    <t>Seguimiento 6 (Fecha)</t>
  </si>
  <si>
    <t>Seguimiento 7 (Fecha)</t>
  </si>
  <si>
    <t>Seguimiento 8 (Fecha)</t>
  </si>
  <si>
    <t>Seguimiento 9 (Fecha)</t>
  </si>
  <si>
    <t>Seguimiento 10 (Fecha)</t>
  </si>
  <si>
    <t>Seguimiento 11 (Fecha)</t>
  </si>
  <si>
    <t>Seguimiento 12 (Fecha)</t>
  </si>
  <si>
    <t>Seguimiento 13 (Fecha)</t>
  </si>
  <si>
    <t>Seguimiento 14 (Fecha)</t>
  </si>
  <si>
    <t>Seguimiento 15 (Fecha)</t>
  </si>
  <si>
    <t>Seguimiento 16 (Fecha)</t>
  </si>
  <si>
    <t>Seguimiento 17 (Fecha)</t>
  </si>
  <si>
    <t>Seguimiento 18 (Fecha)</t>
  </si>
  <si>
    <t>Seguimiento 19 (Fecha)</t>
  </si>
  <si>
    <t>Seguimiento 20 (Fecha)</t>
  </si>
  <si>
    <t>Seguimiento 21 (Fecha)</t>
  </si>
  <si>
    <t>Seguimiento 22 (Fecha)</t>
  </si>
  <si>
    <t>Seguimiento 23 (Fecha)</t>
  </si>
  <si>
    <t>Seguimiento 24 (Fecha)</t>
  </si>
  <si>
    <t>Indice de riesgos</t>
  </si>
  <si>
    <t>Límites para las franjas de colores en la gráfica (no modificar)</t>
  </si>
  <si>
    <t>Inicial</t>
  </si>
  <si>
    <t>Riesgos</t>
  </si>
  <si>
    <t>Recomendaciones para el plan de mejoramiento</t>
  </si>
  <si>
    <t>Responsable sugerido</t>
  </si>
  <si>
    <t>Cantidad inicial riesgos</t>
  </si>
  <si>
    <t xml:space="preserve">Riesgos de máxima prioridad; se requiere de acciones inmediatas. Deben ponerse en conocimiento del responsable del riesgo. Para medidas de tratamiento que impliquen inversión económica, se sugiere realizar estudios de Costo-Beneficio. Se debe realizar seguimiento continuo a este tipo de riesgos. </t>
  </si>
  <si>
    <t>Riesgos de alta prioridad; se requiere de acciones a corto plazo. Deben ponerse en conocimiento del responsable del riesgo. Para medidas de tratamiento que impliquen inversión económica, se sugiere realizar estudios de Costo-Beneficio. Se debe realizar seguimiento periódico a este tipo de riesgos.</t>
  </si>
  <si>
    <t>Riesgos de prioridad moderada, se requiere de acciones a mediano plazo. Deben ponerse en conocimiento del responsable del riesgo. Se debe realizar seguimiento periódico a este tipo de riesgos.</t>
  </si>
  <si>
    <t>Riesgos de baja prioridad; no son necesarias acciones adicionales.</t>
  </si>
  <si>
    <t>Promedio de los controles</t>
  </si>
  <si>
    <t>Nombre de riesgo</t>
  </si>
  <si>
    <t>Insuficiencia de personal</t>
  </si>
  <si>
    <t>Falta de idoneidad del talento humano existente</t>
  </si>
  <si>
    <t>Dificultad para conseguir la fuerza laboral idónea en el mercado</t>
  </si>
  <si>
    <t>Pérdida del conocimiento clave</t>
  </si>
  <si>
    <t>Insuficiencia de recursos financieros</t>
  </si>
  <si>
    <t>Cambios desfavorables en las variables de mercado</t>
  </si>
  <si>
    <t>Inadecuada definición de los supuestos o estructura de los modelos cuantitativos y financieros</t>
  </si>
  <si>
    <t>Deterioro de la calificación de riesgo de emisor</t>
  </si>
  <si>
    <t>Incumplimiento de las obligaciones de pago por parte de terceros</t>
  </si>
  <si>
    <t>Incumplimiento de las obligaciones de pago a terceros</t>
  </si>
  <si>
    <t>Dificultades en la consecución de recursos  de deuda</t>
  </si>
  <si>
    <t>Insuficiencia/ indisponibilidad de recursos informaticos / tecnologicos</t>
  </si>
  <si>
    <t>Fallas en las tecnologias de información / operación que soporta el proceso</t>
  </si>
  <si>
    <t>Inadecuado manejo de perfiles y claves de usuario</t>
  </si>
  <si>
    <t>Insuficiencia/ indisponibilidad de maquinaria y/o equipos</t>
  </si>
  <si>
    <t>Insuficiencia/ indisponibilidad de infraestructura</t>
  </si>
  <si>
    <t>Insuficiencia de materiales e insumos</t>
  </si>
  <si>
    <t>Deficiencias en las capacidades organizacionales</t>
  </si>
  <si>
    <t>Inadecuada implementación del modelo de negocio en el Grupo EPM</t>
  </si>
  <si>
    <t>Incumplimiento de la normatividad</t>
  </si>
  <si>
    <t>Cambios normativos desfavorables</t>
  </si>
  <si>
    <t>Afectación de la salud y el bienestar de las personas por condiciones y situaciones laborales</t>
  </si>
  <si>
    <t>Debilidades en los atributos de la información</t>
  </si>
  <si>
    <t>Inadecuada injerencia por parte de agentes políticos</t>
  </si>
  <si>
    <t>Inadecuada intervención al ambiente (intencionada o no)</t>
  </si>
  <si>
    <t>Inadecuada gestión de activos</t>
  </si>
  <si>
    <t>Escapes o perdidas de fluidos (energía, gas y agua)</t>
  </si>
  <si>
    <t>Defraudación de fluidos</t>
  </si>
  <si>
    <t>Inadecuada identificación y cumplimiento de requisitos de participación en licitaciones externas o subastas ( actuando como CONTRATISTA)</t>
  </si>
  <si>
    <t>Insuficiencia de proveedores que cumplan requisitos de participación</t>
  </si>
  <si>
    <t>Inadecuada administracion de los contratos</t>
  </si>
  <si>
    <t>Fallas en las interacciones entre los diferentes involucrados del proceso o entre procesos</t>
  </si>
  <si>
    <t>Resistencia al cambio</t>
  </si>
  <si>
    <t>Errores u omisiones en procesos y procedimientos</t>
  </si>
  <si>
    <t>Fallas en el ciclo del mantenimiento</t>
  </si>
  <si>
    <t>Fallas en la gestión de proveedores</t>
  </si>
  <si>
    <t>Inadecuada gestión de inventarios</t>
  </si>
  <si>
    <t>Inadecuado relacionamiento / comunicación de la información a grupos de interés</t>
  </si>
  <si>
    <t>Falta de homologación de metodos de trabajo</t>
  </si>
  <si>
    <t>Disminución de la participación en el mercado</t>
  </si>
  <si>
    <t>Dificultad para realizar las actividades de operación comercial</t>
  </si>
  <si>
    <t>Inadecuada o no atención de grupos de interes</t>
  </si>
  <si>
    <t>Incumplimiento de compromisos o requisitos con el grupos de interes</t>
  </si>
  <si>
    <t>Cambios desfavorables en las variables comerciales</t>
  </si>
  <si>
    <t>Actos fraudulentos</t>
  </si>
  <si>
    <t>Actos mal intencionados de terceros</t>
  </si>
  <si>
    <t>Actuaciones adversas de grupos armados ilegales</t>
  </si>
  <si>
    <t>Acción sociales colectivas en contra la prestación del servicio</t>
  </si>
  <si>
    <t>Daños de la infraestructura, maquinaria y equipos</t>
  </si>
  <si>
    <t>Dificultad para acceder a recursos naturales para la prestación de los servicios</t>
  </si>
  <si>
    <t>Escasez de recursos naturales para la prestación de los servicios</t>
  </si>
  <si>
    <t>Uso inadecuado de los recursos naturales</t>
  </si>
  <si>
    <t>Deficiencias en la adaptación frente a la variabilidad climatica</t>
  </si>
  <si>
    <t>Eventos naturales/ antropicos desfavorables</t>
  </si>
  <si>
    <t>Deficiencias en la definición de  indicadores / metas de desempeño</t>
  </si>
  <si>
    <t>Deterioro en la calidad de los recursos naturales para la prestación del servicio</t>
  </si>
  <si>
    <t>Reclamaciones de terceros</t>
  </si>
  <si>
    <t>Presiones adversas por parte de agentes privados</t>
  </si>
  <si>
    <t>Dificultad para cumplir los supuestos de los planes de negocios</t>
  </si>
  <si>
    <t>Entrega deficiente o inoportuna de proyectos a la operación</t>
  </si>
  <si>
    <t>Proliferación de bacterias y plagas</t>
  </si>
  <si>
    <t>Contagio o vinculación con personas o actividades relacionadas con financiación de terrorismo</t>
  </si>
  <si>
    <t>Contagio o vinculación con personas o actividades relacionadas con lavado de activos</t>
  </si>
  <si>
    <t>Vulneración de derechos humanos de propios o terceros</t>
  </si>
  <si>
    <t>Uso inadecuado de los activos</t>
  </si>
  <si>
    <t>Concusión</t>
  </si>
  <si>
    <t>Nepotismo</t>
  </si>
  <si>
    <t>Soborno / Cohecho</t>
  </si>
  <si>
    <t>Clientelismo</t>
  </si>
  <si>
    <t>Tráfico de influencias</t>
  </si>
  <si>
    <t>Abuso del poder/ autoridad</t>
  </si>
  <si>
    <t>Colusión</t>
  </si>
  <si>
    <t>Extorsión</t>
  </si>
  <si>
    <t>Malversación de fondos</t>
  </si>
  <si>
    <t>Uso indebido de la información</t>
  </si>
  <si>
    <t>Uso indebido de información privilegiada</t>
  </si>
  <si>
    <t>Conflicto de intereses</t>
  </si>
  <si>
    <t>pesos</t>
  </si>
  <si>
    <t>Definición o implementación errónea de estrategias</t>
  </si>
  <si>
    <t>Diseño o Implementación errónea de metodologías</t>
  </si>
  <si>
    <t>Ciber ataques</t>
  </si>
  <si>
    <t>Poca capacidad de resiliencia</t>
  </si>
  <si>
    <t>Falta de apoyo/compromiso de la Alta Dirección</t>
  </si>
  <si>
    <t>No desarrollar oportunamente nuevos negocios</t>
  </si>
  <si>
    <t>Inoportunidad en la incorporación de tecnologías disponibles en el mercado</t>
  </si>
  <si>
    <t>Deficiencias en la planeación</t>
  </si>
  <si>
    <t>Evidencia</t>
  </si>
  <si>
    <t>Frecuencia de aplicación</t>
  </si>
  <si>
    <t>Responsable de aplicación</t>
  </si>
  <si>
    <t>Descripción del control</t>
  </si>
  <si>
    <t>Riesgo en la gestión de los ingresos</t>
  </si>
  <si>
    <t>Debilidades en la gestión y consecución de ingresos económicos derivados de toda la actividad empresarial, incluye la facturación, la recepción y registro de ingresos y la gestión y recuperación de las cuentas por cobrar.</t>
  </si>
  <si>
    <t>Riesgo comercial</t>
  </si>
  <si>
    <t>Errores o deficiencias en la gestión de las operaciones relacionadas con la estructuración e implementación de ofertas comerciales, venta de los productos, servicios y relacionamiento con clientes/usuarios desde la captura, conservación, fidelización y respuesta oportuna a sus requerimientos.</t>
  </si>
  <si>
    <t xml:space="preserve">Actos indebidos </t>
  </si>
  <si>
    <t>Actuaciones de los grupos de interés, en su interacción con las empresas del Grupo EPM,  contrarias a los valores institucionales o que atenten contra sus objetos de impacto.  
Ejemplo: fraude, corrupción, lavado de activos, financiación del terrorismo, conflictos éticos, acoso laboral.</t>
  </si>
  <si>
    <t>Riesgo jurídico y regulatorio</t>
  </si>
  <si>
    <t>Diferencia de criterios en la interpretación, modificaciones adversas, o  incumplimiento a la normatividad y a la regulación aplicable a las actividades desarrolladas por el Grupo EPM (actividades de soporte o los negocios).</t>
  </si>
  <si>
    <t xml:space="preserve">No cumplir con las condiciones contractuales a las cuales se obligan las empresas del Grupo EPM cuando actuan como contratista, cuando firman contratos con entidades bancarias o crediticias, con la nación, en convenios interadministrativos, entre otros. </t>
  </si>
  <si>
    <t>Riesgo de orden público</t>
  </si>
  <si>
    <t>Actuaciones al margen de la ley en las zonas de influencia del Grupo EPM o dónde éste tiene planeado desarrollar actividades que pueda afectar la infraestructura física, los proyectos, los sistemas de información, supervisión y control de las infraestructuras críticas o a la gente EPM.</t>
  </si>
  <si>
    <t>Riesgo en la gestión del grupo empresarial</t>
  </si>
  <si>
    <r>
      <t>Ausencia de un modelo de gestión integral para el Grupo EPM*, o teniendo el modelo que éste no responda a las necesidades del Grupo EPM, o que no se implemente o difunda adecuadamente.
Está asociado a como ejecuta EPM su papel de matriz del Grupo y el impacto que dicho papel tiene sobre la gestión de las filiales.</t>
    </r>
    <r>
      <rPr>
        <sz val="12"/>
        <color theme="1"/>
        <rFont val="Calibri"/>
        <family val="2"/>
        <scheme val="minor"/>
      </rPr>
      <t xml:space="preserve">
Carencia de un direccionamiento estratégico, o existiendo éste que no se implemente de manera adecuada, no se actualice, no sea interiorizado en la cultura organizacional, no consulte la capacidad y competencias del Grupo para responder a las señales del entorno.
Actuación de subordinadas e inversiones por fuera del Gobierno Corporativo.
Ausencia, desacertada definición o implementación de políticas y lineamientos corporativos.
</t>
    </r>
    <r>
      <rPr>
        <sz val="12"/>
        <rFont val="Calibri"/>
        <family val="2"/>
        <scheme val="minor"/>
      </rPr>
      <t xml:space="preserve">
* Modelo gestión integral: conjunto de valores, principios, políticas, reglas, medios, prácticas y procesos por medio de los cuales el Grupo EPM es dirigido, operado y controlado.</t>
    </r>
  </si>
  <si>
    <t xml:space="preserve"> Riesgo de conflictos culturales, sociales y políticos</t>
  </si>
  <si>
    <t>Condiciones adversas en variables del entorno en sus dimensiones culturales y sociales que afecten la organización en su operación y el logro de los objetivos estratégicos.</t>
  </si>
  <si>
    <t xml:space="preserve">Riesgo de planeación y crecimiento
</t>
  </si>
  <si>
    <t xml:space="preserve">Riesgo ambiental </t>
  </si>
  <si>
    <t xml:space="preserve">Eventos que generan impacto negativo al medio ambiente o causan alteración del factor ambiental del entorno por actividades ejercidas por el Grupo EPM. </t>
  </si>
  <si>
    <t xml:space="preserve">Riesgo de relacionamiento con grupos de interés
</t>
  </si>
  <si>
    <t>Falta de competencias de los empleados y contratistas del Grupo EPM para relacionarse con los grupos de interés, lo cual puede generar malestar, imposibilidad de ejecutar la estrategia, resentimiento y rechazo en los grupos de interés.
Incapacidad para alinear las expectativas de los grupos de interés con los objetivos de la empresa, el negocio, el proyecto o el proceso.</t>
  </si>
  <si>
    <t>Riesgo en el desarrollo y la innovación</t>
  </si>
  <si>
    <t xml:space="preserve">Insuficiencias o deficiencias en la adaptabilidad del Grupo para innovar o incorporar soluciones a partir de tecnologías disponibles para potencializar negocios y optimizar procesos. Esto podría generar productos y servicios no aceptados por el mercado, de fácil imitación, de obsolescencia rápida, difíciles de implementar, con costos no recuperables o que limiten y afecten los productos y servicios actuales. </t>
  </si>
  <si>
    <t>Riesgo político</t>
  </si>
  <si>
    <t>Intervención contraria al direccionamiento estratégico del Grupo EPM por parte de los agentes políticos que actúan a su alrededor, bien sea por su estructura de propiedad, por la naturaleza de su objeto o por su relevancia en los mercados donde actua, teniendo en cuenta influencia, poder o necesidad.</t>
  </si>
  <si>
    <t>Riesgo de reputación e imagen</t>
  </si>
  <si>
    <t>No lograr coherencia entre las actuaciones del Grupo EPM, los comportamientos de la gente EPM y la imagen proyectada a los grupos de interés frente a los compromisos adquiridos, generando pérdida de confianza y posicionamiento.</t>
  </si>
  <si>
    <t>Riesgo de mercado</t>
  </si>
  <si>
    <t>Cambios en las variables de mercado que puedan generar pérdidas económicas al Grupo EPM. Las variables de mercado hacen referencia a tasas de cambio, tasas de interés, títulos valores, commodities, entre otros. Los cambios desfavorables pueden impactar estados financieros, flujo de caja, indicadores financieros y la viabilidad de proyectos e inversiones.</t>
  </si>
  <si>
    <t>Riesgo de liquidez</t>
  </si>
  <si>
    <t>Escasez de fondos o dificultad para obtener los recursos necesarios para cumplir con las obligaciones contractuales y ejecutar estrategias de inversión del Grupo EPM.</t>
  </si>
  <si>
    <t>Riesgo de crédito</t>
  </si>
  <si>
    <t>Incumplimiento de las obligaciones de pago por parte de terceros derivadas de contratos o transacciones financieras celebradas con el Grupo EPM.</t>
  </si>
  <si>
    <t>Riesgo en la gestión de la información</t>
  </si>
  <si>
    <t>Actuaciones u omisiones por parte de gente EPM o terceros, que impliquen la alteración de los atributos de confidencialidad, integridad, disponibilidad, trazabilidad y no repudio de los activos de información.</t>
  </si>
  <si>
    <t>Riesgo en procesos y procedimientos</t>
  </si>
  <si>
    <t>Actuaciones u omisiones, no motivadas por la intención de causar un daño u obtener beneficio, o ausencia o deficiencia en la definición, documentación, comunicación, capacitación o aplicación de los procedimientos.</t>
  </si>
  <si>
    <t>Riesgos naturales y antrópicos</t>
  </si>
  <si>
    <t>Afectación de la operación, prestación y calidad del servicio por condiciones hidrometeorológicas, climáticas y por  fenómenos naturales. 
A qué se refiere: eventos de precipitación o sequías extremas, inundaciones lentas y súbitas, avenidas torrenciales, flujos de lodos, vientos fuertes, huracanes, sequías, olas de frío o calor, incendios forestales, tormentas eléctricas, variabilidad de la disponibilidad del recurso hídrico, entre otros.</t>
  </si>
  <si>
    <t>Riesgo en la gestión del conocimiento</t>
  </si>
  <si>
    <t>Debilidades en la forma de dar a conocer y administrar las actividades relacionadas con el conocimiento, así como su creación, captura, documentación, transferencia y uso, lo cual lleva a una administración poco efectiva del capital intelectual como activo de la organización.</t>
  </si>
  <si>
    <t>Riesgo en la gestión de la cadena de suministro</t>
  </si>
  <si>
    <t xml:space="preserve">Deficiencias, falta o falla en el ciclo de suministro de bienes y servicios que afecta la operación y/o la continuidad del servicio en el Grupo EPM. 
El ciclo de suministro comprende la planificación operativa de los bienes y servicios requeridos por las dependencias; la contratación de bienes y servicios; la administración de almacenes e inventarios; la gestoría administrativa y técnica de contratos; así como la gestión de los proveedores. 
Incluye incumplimiento por parte de contratistas o proveedores. </t>
  </si>
  <si>
    <t xml:space="preserve">Falla o indisponibilidad de activos </t>
  </si>
  <si>
    <t>Falla o indisponibilidad de activos. Esto se puede presentar, entre otros, por problemas de  dimensionamiento, diseño, desempeño, adquisición, construcción, información, conocimiento, mantenibilidad,confiabilidad, inversiones, costos o cumplimiento normativo.</t>
  </si>
  <si>
    <t>Riesgo en la gestión del talento humano</t>
  </si>
  <si>
    <r>
      <t xml:space="preserve">No disponer de los conocimientos, destrezas, habilidades, talentos y </t>
    </r>
    <r>
      <rPr>
        <i/>
        <sz val="12"/>
        <rFont val="Calibri"/>
        <family val="2"/>
        <scheme val="minor"/>
      </rPr>
      <t>know-how</t>
    </r>
    <r>
      <rPr>
        <sz val="12"/>
        <rFont val="Calibri"/>
        <family val="2"/>
        <scheme val="minor"/>
      </rPr>
      <t xml:space="preserve"> requeridos para desarrollar las actividades requeridas por la estrategia.  No contar con las habilidades administrativas para aprovechar y capitalizar el talento humano con el objeto de obtener los objetivos empresariales.
No contar con la cantidad suficiente de personal propio o contratista para cumplir con las actividades requeridas en las condiciones y tiempos establecidos. 
Resistencia o rechazo por parte de las personas a los cambios implementados.
Afectación a la salud individual o colectiva del personal propio o contratista por los accidentes de trabajo y las enfermedades profesionales que le pueden ocurrir durante la realización de su trabajo. Incluye los factores relacionados con riesgo psicosocial. </t>
    </r>
  </si>
  <si>
    <t>La ocurrencia del evento genera un deterioro en indicadores claves de gestión del proceso (internos y externos) hasta un nivel inaceptable generando desviaciones en la calidad del producto / Servicio prestado, afectando el cumplimiento de compromisos legales, comerciales y contractuales del negocio con los grupos de interés involucrados; su atención requiere de grandes modificaciones y reprocesos que conllevan necesariamente a la interrupción del proceso para su solución.</t>
  </si>
  <si>
    <t>La ocurrencia del evento genera un deterioro en varios indicadores de gestión de compromiso internos y externos del proceso hasta un nivel de alarma, ocasionando algunos incumplimientos de compromisos legales, comerciales y contractuales del negocio con los grupos de interés involucrados; igualmente se presentan algunas desviaciones en la calidad del producto / Servicio prestado que pueden conllevar la interrupción del proceso para su solución.</t>
  </si>
  <si>
    <t xml:space="preserve">La ocurrencia del evento genera un deterioro en algunos indicadores de gestión de compromiso interno del proceso, los cuales pueden ser corregidos con algunas modificaciones en el proceso e incluso puede llegarse a generar algunos cambios en el producto / servicio prestado sin consecuencias de tipo legal, operativo, comercial o contractual.
</t>
  </si>
  <si>
    <t>La ocurrencia del evento genera un deterioro en algunos indicadores de gestión de compromiso interno del proceso, los cuales pueden ser corregidos de forma inmediata y no se generan cambios en el producto / servicio prestado.</t>
  </si>
  <si>
    <t xml:space="preserve">La ocurrencia del evento no presenta alertas de incumplimientos en los indicadores de gestión, como tampoco se generan desviaciones en la calidad del Producto / Servicio prestado.
</t>
  </si>
  <si>
    <t>Conteo de riesgos</t>
  </si>
  <si>
    <t>Nombre del control</t>
  </si>
  <si>
    <t>Riesgo de conflictos culturales, sociales y políticos</t>
  </si>
  <si>
    <t xml:space="preserve">Muerte o invalidez mínimo de una (1) persona sea funcionario, contratista, visitante o miembro de la comunidad.
Secuestro mínimo de una (1) persona sea funcionario, contratista o visitante.
Afectación que impide o condiciona la capacidad que tiene una comunidad para cubrir necesidades básicas (alimentación, alojamiento, servicios básicos, seguridad, salud), así como la capacidad para el normal desarrollo de actividades habituales (desplazamiento, interacción con la familia, participación en la comunidad, esparcimiento)  por un periodo superior a seis (6) meses. </t>
  </si>
  <si>
    <t xml:space="preserve">Pérdidas anatómicas o funcionales que se presenten por lo menos en un (1) funcionario, contratista o miembro de la comunidad.
Afectación que impide o condiciona la capacidad que tiene una comunidad para cubrir necesidades básicas (alimentación, alojamiento, servicios básicos, seguridad, salud), así como la capacidad para el normal desarrollo de actividades habituales (desplazamiento, interacción con la familia, participación en la comunidad, esparcimiento) por un periodo inferior a seis (6) meses. </t>
  </si>
  <si>
    <t xml:space="preserve">Lesiones con incapacidad mayor a 30 días de por lo menos  una (1) persona sea funcionario o  contratista.
Lesiones con incapacidad para mínimo un miembro de la comunidad. 
No se presenta afectación a necesidad básicas de la comunidad (alimentación, alojamiento, servicios básicos, seguridad, salud), pero se limita o condiciona el  normal desarrollo de actividades habituales (desplazamiento, interacción con la familia, participación en la comunidad, esparcimiento) por un periodo superior a 6 meses. </t>
  </si>
  <si>
    <t xml:space="preserve">Lesiones con incapacidad hasta 30 días de por lo menos  una (1) persona sea funcionario o  contratista.
No se presenta afectación a necesidad básicas de la comunidad (alimentación, alojamiento, servicios básicos, seguridad, salud), pero se limita o condiciona el  normal desarrollo de actividades habituales (desplazamiento, interacción con la familia, participación en la comunidad, esparcimiento) por un periodo entre una (1) semana y seis (6) meses. </t>
  </si>
  <si>
    <t>Lesiones sin incapacidad.
No se presenta afectación a necesidad básicas de la comunidad (alimentación, alojamiento, servicios básicos, seguridad, salud), pero se limita o condiciona el  normal desarrollo de actividades habituales (desplazamiento, interacción con la familia, participación en la comunidad, esparcimiento) por un periodo inferior a una (1) semana.</t>
  </si>
  <si>
    <t>R1</t>
  </si>
  <si>
    <t>Corrupción</t>
  </si>
  <si>
    <t>Conflicto de intereses no declarados o tramitados</t>
  </si>
  <si>
    <t>Situación que pueda restar independencia, equidad, u objetividad en las actuaciones  o que puedan llevar a adoptar decisiones o a ejecutar actos que vayan en beneficio propio o de terceros y en detrimento de los intereses de la Entidad.</t>
  </si>
  <si>
    <t>- Relaciones civiles, familiares o comerciales, que pueden interferir en la imparcialidad del funcionario.
- Desviación del poder del funcionario
- Presiones indebidas
- Amiguismo y clientelismo</t>
  </si>
  <si>
    <t>- Deterioro de la imagen, la credibilidad y la transparencia de la Empresa.
- Ser sujeto pasivo de procesos administrativos, penales y fiscales.</t>
  </si>
  <si>
    <t>R2</t>
  </si>
  <si>
    <t>Soborno</t>
  </si>
  <si>
    <t xml:space="preserve">Ofrecer, prometer, dar o aceptar regalos, invitaciones o favores (hospitalidades) a cambio de realizar u omitir un acto inherente a su cargo.
</t>
  </si>
  <si>
    <t>- Deterioro de la imagen, la credibilidad y la transparencia de la Empresa.
- Ser sujeto pasivo de procesos administrativos, penales y fiscales
- Detrimento patrimonial</t>
  </si>
  <si>
    <t>R3</t>
  </si>
  <si>
    <t>Contribuciones políticas que generen ventajas en detrimento de otros competidores del sector.</t>
  </si>
  <si>
    <t>Tendencia a favorecer, sin la debida justificación, a determinadas personas, organizaciones, partidos políticos, para lograr su apoyo y de esta manera adquirir ventaja en detrimento de otros competidores del sector.</t>
  </si>
  <si>
    <t>- Presiones indebidas
- Amiguismo y clientelismo</t>
  </si>
  <si>
    <t>-Deterioro de la imagen, la credibilidad y la transparencia de la Empresa.
- Ser sujeto pasivo de procesos administrativos, penales y fiscales</t>
  </si>
  <si>
    <t>R4</t>
  </si>
  <si>
    <t>Contribuciones caritativas y patrocinios que generen ventajas en detrimento de otros competidores del sector</t>
  </si>
  <si>
    <t>Ofrecer, prometer, dar  donaciones o patrocinios a cambio de realizar acciones que generen ventajas en detrimento de otros competidores del sector.</t>
  </si>
  <si>
    <t>- Ofrecimientos que lleven a la celebración de contratos para dar similitud de legalidad. 
- Amenazas y presiones.
- Interés particular en el favorecimiento de terceros.</t>
  </si>
  <si>
    <t>R5</t>
  </si>
  <si>
    <t>Regalos, hospitalidad y gastos que generen ventajas en detrimento de otros competidores del sector</t>
  </si>
  <si>
    <t xml:space="preserve">- Presiones indebidas
- Amiguismo y clientelismo
- Faltas a la ética
</t>
  </si>
  <si>
    <t>R6</t>
  </si>
  <si>
    <t>Lavado de Activos y Financiación del Terrorismo.</t>
  </si>
  <si>
    <t>Buscan dar apariencia de legalidad a los recursos generados de Actividades ilícitas, también se refiere a la ayuda o mediación que proporcione apoyo financiero a las actividades de grupos terroristas.</t>
  </si>
  <si>
    <t>R7</t>
  </si>
  <si>
    <t>Interés indebido en la celebración de contratos.</t>
  </si>
  <si>
    <t>interés del servidor público en provecho propio o de un tercero, en cualquier clase de contrato u operación en que deba intervenir por razón de su cargo o de sus funciones.</t>
  </si>
  <si>
    <t>- El contrato es tramitado sin cumplir los requisitos de la fase contractual.
- Celebración sin observar los presupuestos necesarios para su perfección o sin verificar el cumplimiento de los requisitos inherentes a la fase precontractual.
- Liquidación del contrato sin sujetarse a las exigencias requeridas para el efecto.</t>
  </si>
  <si>
    <t>R8</t>
  </si>
  <si>
    <t>Baja cultura del control institucional</t>
  </si>
  <si>
    <t>No contar con las herramientas institucionales para la generación de una cultura organizacional que permita el control de los riesgos asociados a la corrupción.</t>
  </si>
  <si>
    <t>- Deterioro de la imagen, la credibilidad y la transparencia de la Empresa.
- Ser sujeto pasivo de procesos administrativos, penales y fiscales</t>
  </si>
  <si>
    <t>R9</t>
  </si>
  <si>
    <t xml:space="preserve">Uso indebido de las atribuciones de un directivo o superior frente a las funciones inherentes a su cargo, o frente a sus subalternos.
</t>
  </si>
  <si>
    <t>R10</t>
  </si>
  <si>
    <t>Alta discrecionalidad en la toma de decisiones</t>
  </si>
  <si>
    <t>Concentración de funciones en cabeza de un funcionario y limitaciones para el control de sus decisiones por parte de un superior.</t>
  </si>
  <si>
    <t>R11</t>
  </si>
  <si>
    <t>Baja cultura en la promoción del control social.</t>
  </si>
  <si>
    <t>No contar con las herramientas institucionales para garantizar que la ciudadanía pueda  vigilar y fiscalizar la gestión pública</t>
  </si>
  <si>
    <t>R12</t>
  </si>
  <si>
    <t>Utilización indebida de información privilegiada</t>
  </si>
  <si>
    <t>- Deterioro de la imagen, la credibilidad y la transparencia de la Empresa.
- Ser sujeto pasivo de procesos administrativos, penales y fiscales
Detrimento Patrimonial</t>
  </si>
  <si>
    <t>R13</t>
  </si>
  <si>
    <t xml:space="preserve">Bajos estándares éticos 
</t>
  </si>
  <si>
    <t>Falta de promoción de una cultura de valores y principios dentro de la organización.</t>
  </si>
  <si>
    <t>R14</t>
  </si>
  <si>
    <t>Inexistencia de canales de denuncia interna o externa</t>
  </si>
  <si>
    <t>Falta de canales de denuncia o ineficiencia de los mismos.</t>
  </si>
  <si>
    <t>- No existencia de canales de denuncia.
- Desconocimiento de los funcionarios y de los ciudadanos de los canales de denuncia.
- Ineficiencia de los canales de denuncia.</t>
  </si>
  <si>
    <t>- Deterioro de la imagen, la credibilidad y la transparencia de la Empresa.
- No recepción y tratamiento de quejas referente a este tema.</t>
  </si>
  <si>
    <t>R15</t>
  </si>
  <si>
    <t>Tráfico de influencias.</t>
  </si>
  <si>
    <t>Utilizar influencia personal a través de conexiones con personas con el fin de obtener favores o tratamiento preferencial.</t>
  </si>
  <si>
    <t>R16</t>
  </si>
  <si>
    <t>- Uso inadecuado de las herramientas o equipos de la empresa para destinarlo a actividades personales o en beneficio de terceros.
- Uso inadecuado del servicio de transporte para destinarlo a actividades personales o en beneficio de terceros.
- Uso inadecuado de activos, insumos, materiales, repuestos en los procesos de reposición, operación, reparación,  venta de bienes y/o aprovechamientos, entre otros.</t>
  </si>
  <si>
    <t>- Deterioro de la imagen, la credibilidad y la transparencia de la Empresa
- Detrimento patrimonial
- Ser sujeto pasivo de procesos administrativos, penales y fiscales
- Desgaste administrativo</t>
  </si>
  <si>
    <t>R17</t>
  </si>
  <si>
    <t>- Solicitud de cobros injustificados y arbitrarios que exige o hace pagar un funcionario o contratista  en provecho propio. 
- Solicitud de cobro adicional por la prestación del servicio o agilización de trámites.
- Solicitud de cobro por parte del administrador/interventor  del contrato hacia el contratista por realizar u omitir actividades del proceso.</t>
  </si>
  <si>
    <t>- Deterioro de la imagen, la credibilidad y la transparencia de la Empresa
- Detrimento patrimonial
- Ser sujeto pasivo de procesos administrativos, penales y fiscales</t>
  </si>
  <si>
    <t>R18</t>
  </si>
  <si>
    <t>Obligar a una persona a través de violencia o intimidación  a realizar u omitir una acción con ánimo de lucro y con la intención de producir un perjuicio.</t>
  </si>
  <si>
    <t>R19</t>
  </si>
  <si>
    <r>
      <t xml:space="preserve">Bajo nivel de publicidad de la información </t>
    </r>
    <r>
      <rPr>
        <sz val="11"/>
        <rFont val="Calibri"/>
        <family val="2"/>
        <scheme val="minor"/>
      </rPr>
      <t>(transparencia activa)</t>
    </r>
  </si>
  <si>
    <t>No reportar la información oportunamente por desconocimiento, falta de consolidación o pérdida de la misma</t>
  </si>
  <si>
    <t xml:space="preserve">-Desconocimiento o desactualización normativa
-Falta de consolidación de la información en los tiempos oportunos
-Pérdida de la información
</t>
  </si>
  <si>
    <t>R20</t>
  </si>
  <si>
    <t>Uso inadecuado del poder con el fin de dar preferencia para el cargo, empleo u ocupación a familiares o amigos sin importar el mérito para ocupar el cargo.</t>
  </si>
  <si>
    <t>*Presiones indebidas
*Amiguismo y clientelismo</t>
  </si>
  <si>
    <t>*Deterioro de la imagen, la credibilidad y la transparencia de la Empresa.
*Ser sujeto pasivo de procesos administrativos, penales y fiscales</t>
  </si>
  <si>
    <t>R21</t>
  </si>
  <si>
    <t>Pacto o confabulación que acuerdan dos o más personas u organizaciones con el fin de perjudicar a un tercero o limitar la libre competencia de los mercados.</t>
  </si>
  <si>
    <t>*Desviación del poder del funcionario
*Presiones indebidas
*Amiguismo y clientelismo</t>
  </si>
  <si>
    <t>R22</t>
  </si>
  <si>
    <t>R23</t>
  </si>
  <si>
    <t xml:space="preserve">* Omisión
* Falsificación
* Sustitución
* Adulteración
Ejemplo: Inexistencia de registros, archivos  con vacíos de información; afectación de rubros que no corresponden.
</t>
  </si>
  <si>
    <t>*Exigir, aceptar dádivas de terceros
*Intención de hacer daño al Representante Legal y a la imagen de la Empresa.</t>
  </si>
  <si>
    <t>Proceso disciplinarios, penales, fiscales</t>
  </si>
  <si>
    <t>Sanciones disciplinarias, penales, fiscales y administrativas</t>
  </si>
  <si>
    <t>Sanciones disciplinarias, penales, fiscales y administrativas
Proceso por acoso laboral</t>
  </si>
  <si>
    <t>- Llamadas de atención
- Sanciones disciplinarias</t>
  </si>
  <si>
    <t>Sanciones disciplinarias, fiscales y administrativas</t>
  </si>
  <si>
    <t>- Poner en conocimiento a las autoridades competentes
- Sanciones penales</t>
  </si>
  <si>
    <t>*Procesos de selección internos y externos
*Contratación de firmas especializadas para la realización del proceso de selección de acuerdo a las etapas requerida por la Empresa
*Código de ética</t>
  </si>
  <si>
    <t>Capacitación y sensibilización LA/FT</t>
  </si>
  <si>
    <t>Divulgación y sensibilización del Manual de Interventoría y de Contratación</t>
  </si>
  <si>
    <t>Divulgación y sensibilización del Plan Anticorrupción y de Atención al Ciudadano</t>
  </si>
  <si>
    <t xml:space="preserve">Actualización del manual de responsabilidades, roles y perfiles observando debida segregación de funciones </t>
  </si>
  <si>
    <t xml:space="preserve">Sensibilización al personal
Control y verificación del uso del servicio de transporte
</t>
  </si>
  <si>
    <t>ACTUALIZACIÓN MAPA DE RIESGOS DE CORRUPCIÓN</t>
  </si>
  <si>
    <t>Línea ética contacto transparente</t>
  </si>
  <si>
    <t>Comité de contratación integrado por un grupo interdisciplinario para recomendar la aprobación de los contratos.</t>
  </si>
  <si>
    <t>Código de ética</t>
  </si>
  <si>
    <t>Política de cero tolerancia frente al fraude y la corrupción y el soborno</t>
  </si>
  <si>
    <t>Definición de requisitos financieros y de experiencia que sirvan como filtro para identificar al contratista más idóneo.</t>
  </si>
  <si>
    <t>Consulta en lista vinculantes.</t>
  </si>
  <si>
    <t>verificación LAFT.</t>
  </si>
  <si>
    <t>Cumplimiento de las acciones formuladas en el PAAC</t>
  </si>
  <si>
    <t>Seguimiento periódico al Cumplimiento de las acciones del PAAC</t>
  </si>
  <si>
    <t>Establecimiento de Controles preventivos asociados a los riesgos de corrupción.</t>
  </si>
  <si>
    <t>Actualización anual y verificación de riesgos con los dueños de procesos.</t>
  </si>
  <si>
    <t>Procesos de selección adecuado para identificar el perfil idóneo</t>
  </si>
  <si>
    <t>Comité de Convivencia</t>
  </si>
  <si>
    <t>Aplicativo mercurio.</t>
  </si>
  <si>
    <t>Rendición de cuentas e informes de gestión</t>
  </si>
  <si>
    <t xml:space="preserve">Realización de auditorías </t>
  </si>
  <si>
    <t>Comité de ética</t>
  </si>
  <si>
    <t>Administración y autorización de los jefes para el uso de los medios de transporte (Vales, servicios especiales)</t>
  </si>
  <si>
    <t>Visitas aleatorias a las rutas y frecuencias de recolección, por parte de la interventoría.</t>
  </si>
  <si>
    <t>Articulación con las entidades competentes</t>
  </si>
  <si>
    <t>Acatar lo establecido en la Ley 594 de 2000 "Ley general de archivo"</t>
  </si>
  <si>
    <t>Procesos de selección internos y externos</t>
  </si>
  <si>
    <t>Contratación de firmas especializadas para la realización del proceso de selección de acuerdo a las etapas requerida por la Empresa</t>
  </si>
  <si>
    <t>Código de conducta para proveedores y contratistas</t>
  </si>
  <si>
    <t>Trazabilidad de la información</t>
  </si>
  <si>
    <t>Parametrización de sistemas de información</t>
  </si>
  <si>
    <t xml:space="preserve">Control dual y segregación de funciones </t>
  </si>
  <si>
    <t>Concentración del poder</t>
  </si>
  <si>
    <t>Permanente</t>
  </si>
  <si>
    <t>Actas de Reunión de Comité de Contratación</t>
  </si>
  <si>
    <t>Semanal</t>
  </si>
  <si>
    <t>Carta de Declaración de Inhabilidades e incompatibilidades</t>
  </si>
  <si>
    <t>Régimen de inhabilidades e incompatibilidades.</t>
  </si>
  <si>
    <t>Anual</t>
  </si>
  <si>
    <t>Documento de Código de Ética
Página Web Calidad:
https://epmco.sharepoint.com/sites/evm-sgc/Documentos%20compartidos/SGC/MP12/PR38/01PL/C%C3%B3digo-de-Etica.pdf</t>
  </si>
  <si>
    <t>Ofrecer, prometer, dar regalos, hospitalidad y otras dádivas con la finalidad de obtener ventajas en detrimento de otros competidores del sector.</t>
  </si>
  <si>
    <t>Evaluar probabilidad y consecuencia: suministros- subgeencia de operaciones por ls contratos que se manejan y a la susceptibilidad del riesgos - gerencia</t>
  </si>
  <si>
    <t>- Deterioro de la imagen, la credibilidad y la transparencia de la Empresa.
- Ser sujeto pasivo de procesos administrativos, penales y fiscales.
- Multas y sanciones.
- Silencio administrativo positivo en caso de que aplique.</t>
  </si>
  <si>
    <t>Seguimiento 1 2019</t>
  </si>
  <si>
    <t>Seguimiento 2 2020</t>
  </si>
  <si>
    <t>Elaboración encuesta con todos los funcionarios vinculados con los conceptos básicos sobre transparencia y conflicto de intereses y actualización del formulario de declaración de transparencia</t>
  </si>
  <si>
    <t>El riesgo continua con la misma calificación
*Se realizo Tabulación formularios de Declaración de Transparencia y Conflictos de interés diligenciados por todos los funcionarios vinculados y envio de informe a cada Jefe de proceso para el respectivo seguimiento.
*Elaboración de encuesta para socialización a través de correo electrónico y whatsapp corporativo con los principales conceptos de transparencia.
*Actualización formularios Declaración Conflictos de Interés</t>
  </si>
  <si>
    <t>El riesgo continua con la misma calificación y se continuan realizando campañas y sensibilización para promulgar la ética y transparencia al interior de la Entidad establecidos en el código de ética, Código de Integridad del Servidor Público, medición del clima ético, conmemoración del día Nacional del Servidor Público, entre otros</t>
  </si>
  <si>
    <t>Programa de contratación de grupo ARIBA</t>
  </si>
  <si>
    <t>Comité Directivo y Junta Directiva para toma de decisiones</t>
  </si>
  <si>
    <t>Política de particiación ciudadana</t>
  </si>
  <si>
    <t>Seguimiento a las redes sociales-comunicaciones.</t>
  </si>
  <si>
    <t>Monitoreo satelital del parque automotor a través de GPS con controles de los vehículos de paradas no autorizadas durante más de 10 minutos</t>
  </si>
  <si>
    <t>Perfiles y claves de acceso en los sistemas de información</t>
  </si>
  <si>
    <t>Capacitación a todos los funcionarios sobre Declaración de transparencia y conflictos de interés y diligencia de formularios de declaración de transparencia y conflictos de interés</t>
  </si>
  <si>
    <t>Tabulación de la Encuesta y Formulario Actualizados, presentación del tema</t>
  </si>
  <si>
    <t xml:space="preserve">
*Área Secretaría General
*Área Servicios Corporativos</t>
  </si>
  <si>
    <t xml:space="preserve">
* Integrantes Comité de Ética</t>
  </si>
  <si>
    <t>contrato para verificación de listas para prevenir LAFT</t>
  </si>
  <si>
    <t>Programa ARIBA</t>
  </si>
  <si>
    <t>Anual o cada que se presente un evento que requiera su revisión</t>
  </si>
  <si>
    <t>cada que se requiera</t>
  </si>
  <si>
    <t>reglas de negocio proceso de seleccion, filtros, cumplimiento perfiles 
proveedor neutro que realiza la selección del personal y para los nombramientos de los directivos establece lineamientos, perfiles</t>
  </si>
  <si>
    <t>trimestral o cada que se requiera</t>
  </si>
  <si>
    <t>Actas de reunión
Informe anual de gestión dirigido a la gerencia</t>
  </si>
  <si>
    <t>radicados de las respuestas</t>
  </si>
  <si>
    <t>Realización de verificación técnica, jurídica y financiera para dar transparencia a los procesos contractuales.
Revisiones aleatorias a la contratación realizado por entes de control (posterior)</t>
  </si>
  <si>
    <t>El riesgo continua con la misma calificación, los conocedores indicaron que los controles preventivos que se tienen, se consideran efectivos y se cumplen constantemente.
Así mismo se continuan realizando campañas y sensibilización para promulgar la ética y transparencia al interior de la Entidad establecidos en el código de ética, Código de Integridad del Servidor Público, medición del clima ético, conmemoración del día Nacional del Servidor Público, entre otros</t>
  </si>
  <si>
    <t>El riesgo continua con la misma calificación y se continuan realizando campañas y sensibilización para promulgar la ética y transparencia al interior de la Entidad establecidos en el código de ética, Código de Integridad del Servidor Público, medición del clima ético, conmemoración del día Nacional del Servidor Público, entre otros.</t>
  </si>
  <si>
    <t>La calificación cambia dado que la probabilidad pasa de baja a muy baja la consecuencia continua igual en moderada cambiando la calificación del riesgo de tolerable a aceptable.
Los conocedores indicaron que este cambio obedece al estricto cumplimiento que se viene dando al interior de la entidad a las actividades del Plan Anticorrupción y de Atención al ciudadano, entre otros controles</t>
  </si>
  <si>
    <t>El riesgo continua con la misma calificación, anotando que la entidad cuenta con reglas de negocio para el proceso de seleccion, filtros y cumplimiento de perfiles, además de un 
proveedor neutro que realiza la selección del personal y para los nombramientos de los directivos establece lineamientos, y perfiles idoneos.</t>
  </si>
  <si>
    <t>El riesgo continua con la misma calificación y los conocedores de los procesos indicaron que dentro de los controles preventivos la entidad cuenta con Comité Directivo y Junta Directiva para toma de decisiones</t>
  </si>
  <si>
    <t>El riesgo continua con la misma calificación  y se incluye dentro de los controles la medición del clima Ético de la entidad</t>
  </si>
  <si>
    <t xml:space="preserve">El riesgo continua con la misma calificación, dado que contamos con buenos canales de denuncia interna o externa, establecidos dentro de los controles los cuales se consideran adecuados para la mitigación del riesgo.
</t>
  </si>
  <si>
    <t>El riesgo continua con la misma calificación, se cambia la calificación de los controles cambiando de media a alta</t>
  </si>
  <si>
    <t>El riesgo continua con la misma calificación y se continuan realizando los controles preventivos establecidos</t>
  </si>
  <si>
    <t>El riesgo continua con la misma calificación, los conocedores indicaron que se incluye dentro de los controles el Programa de contratación de grupo ARIBA</t>
  </si>
  <si>
    <t>permanente</t>
  </si>
  <si>
    <t xml:space="preserve">Cultura ética de la política cero tolerancia frente al fraude la corrupción y el soborno que prohibe recepción de regalos, invitaciones, favores </t>
  </si>
  <si>
    <t xml:space="preserve">El riesgo continua con la misma calificación y se continuan ejecutando los controles, se agrego un control adicional establecer clausulas de confidencialidad en los procesos contractuales requeridos </t>
  </si>
  <si>
    <t xml:space="preserve">Establecer cláusulas de confidencialidad en los procesos contractuales requeridos </t>
  </si>
  <si>
    <t xml:space="preserve">Procesos contractuales </t>
  </si>
  <si>
    <t>Cada que se requiere</t>
  </si>
  <si>
    <t>Cada que se requiera</t>
  </si>
  <si>
    <t>Reportes de seguimientos a las redes sociales</t>
  </si>
  <si>
    <t>Investigación y procesos disciplinarios, administrativos y fiscales</t>
  </si>
  <si>
    <t>Procesos disciplinarios, administrativos y fiscales</t>
  </si>
  <si>
    <t>Verificación del uso dado por los funcionarios del servicio de taxi por vale</t>
  </si>
  <si>
    <t>Visitas realizadas</t>
  </si>
  <si>
    <t>aleatoriamente</t>
  </si>
  <si>
    <t>Supervisión a los contratos de interventoría</t>
  </si>
  <si>
    <t>Informes de Interventoría</t>
  </si>
  <si>
    <t>De acuerdo a lo establecido en el proceso contractual</t>
  </si>
  <si>
    <t>Reportes registro cargue de la información</t>
  </si>
  <si>
    <t>trazabilidad en el sistema JD EDWARD</t>
  </si>
  <si>
    <t>Perfiles y claves de acceso</t>
  </si>
  <si>
    <t>parametrización de las cuentas para seguimiento de los registros</t>
  </si>
  <si>
    <t>Manual de funciones, lineamientos y políticas establecidas cargos críticos</t>
  </si>
  <si>
    <t>Actas e informes de auditorías</t>
  </si>
  <si>
    <t>Socialización de la guía de conflictos de interés para el reporte y actualización de los conflictos de interés que se presenten</t>
  </si>
  <si>
    <t>Continuar con las campañas de sensibilización y socialización de la línea ética, del código de ética de Grupo</t>
  </si>
  <si>
    <t xml:space="preserve">Continuar con la Divulgación y sensibilización a los grupos de interés del Código de Conducta para proveedores y contratistas </t>
  </si>
  <si>
    <t>Continuar con las campañas de sensibilización y socialización de la línea ética, y del código de ética de Grupo</t>
  </si>
  <si>
    <t>Financiera- Riesgos y Seguros</t>
  </si>
  <si>
    <t>Financiera- Cuentas por pagar</t>
  </si>
  <si>
    <t>Jenny Osmayda Álvarez</t>
  </si>
  <si>
    <t>Servicios Corporativos - Talento Humano</t>
  </si>
  <si>
    <t>Omaira Yepes Aristizabal</t>
  </si>
  <si>
    <t>Gestión Operativa</t>
  </si>
  <si>
    <t>Alexandra Magnolia Castaño</t>
  </si>
  <si>
    <t>Eliana María Uribe</t>
  </si>
  <si>
    <t>Auditoría Interna</t>
  </si>
  <si>
    <t>Francisco Javier Agudelo Mesa</t>
  </si>
  <si>
    <t>Gestión Operativa-Comercial</t>
  </si>
  <si>
    <t>Suministros y Soporte Administrativo- Admón Documental</t>
  </si>
  <si>
    <t>Francisco Usuga Sepulveda</t>
  </si>
  <si>
    <t>Suministros y Soporte Administrativo</t>
  </si>
  <si>
    <t>Jorge Iván Tabares Grisales</t>
  </si>
  <si>
    <t>Área</t>
  </si>
  <si>
    <t xml:space="preserve">Líderes y Jefes de Procesos </t>
  </si>
  <si>
    <t xml:space="preserve">Gestionar Riesgos de Corrupción para minimizar situaciones asociadas a riesgos relacionados con Fraude, Corrupción y Soborno </t>
  </si>
  <si>
    <t xml:space="preserve">Social </t>
  </si>
  <si>
    <t>Social</t>
  </si>
  <si>
    <t>Cumple</t>
  </si>
  <si>
    <t>No cumple</t>
  </si>
  <si>
    <t>En proceso</t>
  </si>
  <si>
    <t xml:space="preserve">Seguimiento </t>
  </si>
  <si>
    <t>´- Verificar la unificación de la  información se guimiento de servidores públicos.</t>
  </si>
  <si>
    <t>- Falta de definición de manuales de funciones donde se de una estructura jerárquica de aprobación de decisiones.
- Falta de validación de las decisiones. tomadas por parte de un superior funcional.
-Concentración de funciones en una sola persona.
-Falta de recurso humano.
-Falta de ideneidad de personal.
-Roles y perfiles desactualizados.</t>
  </si>
  <si>
    <t>- Política de cero tolerancia frente al fraude y la corrupción y el soborno
- Línea ética contacto transparente
- Comité de contratación integrado por un grupo interdisciplinario para recomendar la aprobación de los contratos.
-Realización de verificación técnica, jurídica y financiera para dar transparencia a los procesos contractuales.
-Revisiones aleatorias a la contratación realizado por entes de control (posterior)
- Régimen de inhabilidades e incompatibilidades
- Código de ética 
-Programa de contratación de grupo ARIBA</t>
  </si>
  <si>
    <t>Nivel de Riesgo 2021</t>
  </si>
  <si>
    <t>Nivel de Riesgo 2020</t>
  </si>
  <si>
    <t>Nivel de Riesgo 2019</t>
  </si>
  <si>
    <t xml:space="preserve">- Visitas aleatorias a las rutas y frecuencias de recolección, por parte de la interventoría.
- Monitoreo satelital en tiempo real del parque automotor a través de GPS con controles de los vehículos de paradas no autorizadas durante más de 10 minutos.
- Supervisión al contrato de interventoría
-Segregación de funciones
</t>
  </si>
  <si>
    <t>Nivel de Riesgo inicial 2018</t>
  </si>
  <si>
    <t>*Resolución 4 del 2021
-Resolución 1519 del 2020 (publicación de información)</t>
  </si>
  <si>
    <t xml:space="preserve">Recepción a traves de tosos los canales de atención tanto presenciales como virtuales </t>
  </si>
  <si>
    <t xml:space="preserve">Línea amiga del aseo, se garantiza contrato  para atenciónpresencial y virtual permanente en la atención de PQRS y vía teléfonica </t>
  </si>
  <si>
    <t>Buzón corporativo, página web, PQRS</t>
  </si>
  <si>
    <t>Publicación de información en la página web, con indice de información clasificada y reservada.</t>
  </si>
  <si>
    <t>Total general</t>
  </si>
  <si>
    <t>RESUMEN DE CONTROLES</t>
  </si>
  <si>
    <t>Maria Alejandra Raigosa Gaviria</t>
  </si>
  <si>
    <t>Finanzas- Cumplimiento</t>
  </si>
  <si>
    <t>Daniel Franco Agudelo</t>
  </si>
  <si>
    <t>Carolina Villareal Carvajal</t>
  </si>
  <si>
    <t xml:space="preserve">Transversal
•Jefe Suministro y soporte administrativo. 
•Jefe Servicios de Aseo
•Jefe Servicios Corporativos
</t>
  </si>
  <si>
    <t xml:space="preserve">
•Jefe Suministro y soporte administrativo.
</t>
  </si>
  <si>
    <t xml:space="preserve">
•Jefe Suministro y soporte administrativo
•Jefe Gestión Operativa
•Jefe Servicios de Aseo</t>
  </si>
  <si>
    <t xml:space="preserve">•Servicios Corporativos
</t>
  </si>
  <si>
    <t xml:space="preserve">•Servicios Corporativos
• Suministros y Soporte Administrativo
• Gestión Operativa-Mercadeo y Ejecución de ventas.
</t>
  </si>
  <si>
    <t>Probabilidad estadística</t>
  </si>
  <si>
    <t>Frecuencia</t>
  </si>
  <si>
    <t>Mayor del 84%</t>
  </si>
  <si>
    <t>El evento ocurre permanentemente</t>
  </si>
  <si>
    <t>Más de 10 veces al año.</t>
  </si>
  <si>
    <t>50.1% - 84%</t>
  </si>
  <si>
    <t>El evento se presenta con cierta regularidad. Ocurre muchas veces</t>
  </si>
  <si>
    <t>Entre 1 vez y 10 veces al año.</t>
  </si>
  <si>
    <t>16.1% - 50%</t>
  </si>
  <si>
    <t>Evento que se presenta en forma esporádica. Ocurre varias veces.</t>
  </si>
  <si>
    <t>Una vez entre 1 y 5 años.</t>
  </si>
  <si>
    <t>2.1% - 16%</t>
  </si>
  <si>
    <t xml:space="preserve">Evento no habitual. Poco frecuente </t>
  </si>
  <si>
    <t>Una vez entre los 5 y los 20 años.</t>
  </si>
  <si>
    <t>Menor o igual al 2%</t>
  </si>
  <si>
    <t>Evento que ocurre en forma excepcional. Muy dificil que ocurra</t>
  </si>
  <si>
    <t>Una vez en  20 o más años.</t>
  </si>
  <si>
    <t>Cronograma con las fechas de cargue de la información (SUI, entre otros)</t>
  </si>
  <si>
    <t>Elaboración e implementacion de instrumentos archivisticos como cumplimiento de norma.</t>
  </si>
  <si>
    <t>Modelo de Ciberseguridad Implementado en Emvarias.</t>
  </si>
  <si>
    <t xml:space="preserve">El riesgo continua con la misma calificación, se suscribio Contrato con la emprea konfirma manejado directamente por  Emvarias y con Stradata para la verificación de listas de grupos de interes (proveedores y contratistas) para prevenir riesgos relacionados Lavado de Activos y Financiación del Terrorismo LA/FT
</t>
  </si>
  <si>
    <t>´El riesgo cambia su probabilidad, dado que esta pasa de baja a muy baja y la consecuencia continua como moderada, el riesgo continua como aceptable, los conocedores indicaron que la entidad tiene establecidos dentro de sus controles preventivos la rendición de cuentas e informes de gestión así como el de dar respuesta a todos los requerimiento remitidos por los ciudadanos.
En la actualidad también se viene trabajando en colaboración con los procesos de TI, Comunicaciones y Gestión Operativa la  Política de participación ciudadana. particiación ciudadana.</t>
  </si>
  <si>
    <t xml:space="preserve">El nivel de riego cambia de calificación dado que los conocedores indicaron que dentro de los controles preventivos se tiene establecido el monitoreo satelital del parque automotor a través de GPS se efectúan controles de paradas no autorizadas durante más de 10 min. </t>
  </si>
  <si>
    <t>El nivel de riego cambia de calificación los conocedores de los procesos indicaron que dentro de los controles preventivos la entidad cuenta con Comité Directivo y Junta Directiva para toma de decisiones</t>
  </si>
  <si>
    <t>*Para el año 2021 el riesgo continua igual.</t>
  </si>
  <si>
    <t>Nivel de Riesgo 2022</t>
  </si>
  <si>
    <t>'- Deterioro de la imagen, la credibilidad y la transparencia de la Empresa.</t>
  </si>
  <si>
    <t>- Ser sujeto pasivo de procesos administrativos, penales y fiscales</t>
  </si>
  <si>
    <t xml:space="preserve">- Procesos de selección adecuado para identificar el perfil idóneo
- Comité de Convivencia
- Política de cero tolerancia frente al fraude y la corrupción y el soborno
- Línea ética contacto transparente
- Comité de contratación integrado por un grupo interdisciplinario para recomendar la aprobación de los contratos.
-Realización de verificación técnica, jurídica y financiera para dar transparencia a los procesos contractuales.
-Revisiones aleatorias a la contratación realizado por entes de control (posterior)
- Código de ética 
</t>
  </si>
  <si>
    <t xml:space="preserve">
• Proceso Financiero-Gestión Presupuestal, Gestión flujo de caja
Todos los procesos
</t>
  </si>
  <si>
    <t>Actas de reunión actualización mapa de riesgos
Divulgación de la matriz e informe de corrupción en pagina web</t>
  </si>
  <si>
    <t>Anual
Cada vez que se requiera</t>
  </si>
  <si>
    <t xml:space="preserve">Permanente
</t>
  </si>
  <si>
    <t xml:space="preserve">-Línea amiga y canales para atención permanente de los ciudadanos
-Buzón corporativo, página web, PQR
-Seguimiento a las redes sociales-comunicaciones.
- Política de cero tolerancia frente al fraude y la corrupción y el soborno
- Línea ética contacto transparente-Anticorrupción.
- Régimen de inhabilidades e incompatibilidades
- Código de ética
</t>
  </si>
  <si>
    <t>Línea ética contacto transparente- Anticorrupción</t>
  </si>
  <si>
    <t>Según lo establecido en el plan de auditoria</t>
  </si>
  <si>
    <t>- Política de cero tolerancia frente al fraude y la corrupción y el soborno.
- Línea ética contacto transparente.
- Régimen de inhabilidades e incompatibilidades.
- Código de ética.
-Comité de contratación integrado por un grupo interdisciplinario para recomendar la aprobación de los contratos.</t>
  </si>
  <si>
    <t>- Código de ética
- Política de cero tolerancia frente al fraude y la corrupción y el soborno
- Línea ética contacto transparente.
- Comité de contratación integrado por un grupo interdisciplinario para recomendar la aprobación de los contratos.
-Realización de verificación técnica, jurídica y financiera para dar transparencia a los procesos contractuales.
-Revisiones aleatorias a la contratación realizado por entes de control (posterior)
- Régimen de inhabilidades e incompatibilidades.
- Definición de requisitos financieros y de experiencia que sirvan como filtro para identificar al contratista más idóneo.</t>
  </si>
  <si>
    <t>* Detrimento patrimonial</t>
  </si>
  <si>
    <t>Caracterización de la información privilegiada de la Entidad y tomar determinaciones o decisiones al respecto</t>
  </si>
  <si>
    <t xml:space="preserve">- Situaciones que conlleven amenazas y presiones de personal administrativo y operativo </t>
  </si>
  <si>
    <t xml:space="preserve">El riesgo continua con la misma calificación, la calificación de los controles cambia de media a alto.
Dentro de los controles preventivos indican que se realiza cronograma con las fechas de cargue de la información (SUI, entre otros) y Publicación de información en la página web, con índice de información clasificada y reservada, </t>
  </si>
  <si>
    <t>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t>
  </si>
  <si>
    <t>El riesgo continua con la misma calificación y se incluye en los controles preventivos la elaboración e implementación de instrumentos archivísticos como cumplimiento de norma y el 
Modelo de Ciberseguridad Implementado en Emvarias.</t>
  </si>
  <si>
    <t>Registros de asistencia, reporte encuestas, formularios diligenciados
Correo electrónico con solicitud de la información</t>
  </si>
  <si>
    <t>Cuatrimestral</t>
  </si>
  <si>
    <t>Informe de sostenibilidad
socialización en medios internos y externos
Eventos con los grupos de interés
Publicación en pagina web
 (YouTube)
Informe anual de rendición de cuentas</t>
  </si>
  <si>
    <t>*Trazabilidad y respuesta a todos los requerimientos indicadores de procesos (línea amiga , pqrs, correo electrónico, pagina web) se direcciona al área competente
*Informes de auditoria</t>
  </si>
  <si>
    <t>*Correo remitido por la supervisora del contrato a la auxiliar operativa con verificación de prefectura y revisión en el sistema de coopebombas para vales que superen los $25.000
*Seguimiento en sistema coopebombas de los recorridos realizados con el servicio de taxi por vale por los funcionarios</t>
  </si>
  <si>
    <t>Monitoreo satelital GPS
novedades en la operación de los vehículos en tiempo real</t>
  </si>
  <si>
    <t xml:space="preserve">*Correo electrónico emitido por el usuario solicitando el servicio de transporte
*Planillas de prestación de servicio
</t>
  </si>
  <si>
    <t xml:space="preserve">
*Contrato para realización de procesos de selección de acuerdo a las etapitas que sean requeridas por la empresa</t>
  </si>
  <si>
    <t>instrumentos archivistas aplicados para la gestión documental</t>
  </si>
  <si>
    <t>Análisis de Riesgos de ciberseguridad</t>
  </si>
  <si>
    <t xml:space="preserve">Actualmente la empresa viene recibiendo múltiples solicitudes de información sensible y privilegiada a raíz de situaciones políticas y sociales 
*Se ajusta objeto de impacto de reputacional a costo financiera, de acuerdo a análisis con los conocedores de los procesos
*El nivel de riesgo cambia de aceptable a alto, teniendo encuentra de la consecuencia paso de menor a mayor </t>
  </si>
  <si>
    <t>Todos los funcionarios tienen diligenciado el formulario de declaración de conflictos de intereses y a su vez lo diligencian todos los funcionarios vinculados que ingresan nuevos</t>
  </si>
  <si>
    <t>Los conocedores indicaron que el riesgo continua con la misma calificación, causas, efectos y controles</t>
  </si>
  <si>
    <t xml:space="preserve">Actas de reunión </t>
  </si>
  <si>
    <t>Según cronograma</t>
  </si>
  <si>
    <t>*Declaración del conflicto del funcionario a su respectivo superior de acuerdo al manual y la guia de conflictos de interes.</t>
  </si>
  <si>
    <t>Revisiones aleatorias a la contratación realizado por entes de control (posterior)</t>
  </si>
  <si>
    <t>*Contratación de firmas especializadas para la realización del proceso de selección de acuerdo a las etapas requerida por la Empresa</t>
  </si>
  <si>
    <t>*Código de conducta para proveedores y contratistas</t>
  </si>
  <si>
    <t>*Régimen de inhabilidades e incompatibilidades</t>
  </si>
  <si>
    <t>*Divulgación de la normatividad contractual</t>
  </si>
  <si>
    <t>*Perfiles y claves de acceso en los sistemas de información</t>
  </si>
  <si>
    <t>*Parametrización de sistemas de información</t>
  </si>
  <si>
    <t>*Investigación y procesos disciplinarios</t>
  </si>
  <si>
    <t>*Capacitaciones y divulgaciones en los procesos competentes</t>
  </si>
  <si>
    <t>*Elaboración e implementación de instrumentos archivísticos como cumplimiento de norma.</t>
  </si>
  <si>
    <t>*Modelo de Ciberseguridad Implementado en Emvarias.</t>
  </si>
  <si>
    <t xml:space="preserve">- Política de cero tolerancia frente al fraude y la corrupción y el soborno
- Línea ética contacto transparente
- Comité de contratación integrado por un grupo interdisciplinario para recomendar la aprobación de los contratos.
-Realización de verificación técnica, jurídica y financiera para dar transparencia a los procesos contractuales.
-Revisiones aleatorias a la contratación realizado por entes de control (posterior)
- Código de ética </t>
  </si>
  <si>
    <t xml:space="preserve"> - Política de cero tolerancia frente al fraude y la corrupción y el soborno
- Línea ética contacto transparente.
- Comité de contratación integrado por un grupo interdisciplinario para recomendar la aprobación de los contratos.
-Realización de verificación técnica, jurídica y financiera para dar transparencia a los procesos contractuales.
-Revisiones aleatorias a la contratación realizado por entes de control (posterior)
- Código de ética </t>
  </si>
  <si>
    <t>* Política de cero tolerancia frente al fraude y la corrupción y el soborno.</t>
  </si>
  <si>
    <t>* Comité de contratación integrado por un grupo interdisciplinario para recomendar la aprobación de los contratos.</t>
  </si>
  <si>
    <t>*Régimen de inhabilidades e incompatibilidades.</t>
  </si>
  <si>
    <t>* Código de ética</t>
  </si>
  <si>
    <t>*Realización de verificación técnica, jurídica y financiera para dar transparencia a los procesos contractuales.</t>
  </si>
  <si>
    <t>*Revisiones aleatorias a la contratación realizado por entes de control (posterior)</t>
  </si>
  <si>
    <t>*Definición de requisitos financieros y de experiencia que sirvan como filtro para identificar al contratista más idóneo.</t>
  </si>
  <si>
    <t>*Seguimiento a la contratación en la plataforma ARIBA</t>
  </si>
  <si>
    <t>*Establecimiento de controles preventivos asociados a los riesgos de corrupción.</t>
  </si>
  <si>
    <t>* Actualización anual y verificación de riesgos con los dueños de procesos.</t>
  </si>
  <si>
    <t>*Campañas de salida internas con la información relevante que permita dar a conocer el tema</t>
  </si>
  <si>
    <t>*Procesos de selección adecuado para identificar el perfil idóneo</t>
  </si>
  <si>
    <t>*Comité de Convivencia</t>
  </si>
  <si>
    <t>* Régimen de inhabilidades e incompatibilidades</t>
  </si>
  <si>
    <t>*Rendición de cuentas e informes de gestión</t>
  </si>
  <si>
    <t>*Recepción a traves de todos los canales de atención tanto presenciales como virtuales</t>
  </si>
  <si>
    <t>*Aplicativo mercurio.</t>
  </si>
  <si>
    <t>*Socialización de la normatividad actualizada</t>
  </si>
  <si>
    <t xml:space="preserve">* Establecer clausulas de confidencialidad en los procesos contractuales requeridos </t>
  </si>
  <si>
    <t>* Investigación y procesos disciplinarios</t>
  </si>
  <si>
    <t>*Metodologías de la seguridad de la información.</t>
  </si>
  <si>
    <t>*Segregación de funciones.</t>
  </si>
  <si>
    <t>*Índice de información clasificada y reservada</t>
  </si>
  <si>
    <t>*Registro de activos de información</t>
  </si>
  <si>
    <t>*Medición del Clima ético (encuesta)</t>
  </si>
  <si>
    <t>*Comité de Ética, transparencia y probidad.</t>
  </si>
  <si>
    <t>*Buzón corporativo, página web, PQR</t>
  </si>
  <si>
    <t>*Seguimiento a las redes sociales-comunicaciones.</t>
  </si>
  <si>
    <t>*Línea ética contacto transparente-Anticorrupción.</t>
  </si>
  <si>
    <t>*Investigación y procesos disciplinarios, fiscales etc.</t>
  </si>
  <si>
    <t>*verificación del uso dado por los funcionarios del servicio de taxi por vale.</t>
  </si>
  <si>
    <t>*Monitoreo satelital del parque automotor a través de GPS con controles de los vehículos de paradas no autorizadas durante más de 10 minutos</t>
  </si>
  <si>
    <t>*Administración y autorización de los jefes para el uso de los medios de transporte (Vales, servicios especiales) - Codificación electrónica a traves de mensaje de texto.</t>
  </si>
  <si>
    <t>*Sensibilización sobre el reglamento interno del trabajo (procesos implicados)</t>
  </si>
  <si>
    <t>* Visitas aleatorias a las rutas y frecuencias de recolección, por parte de la interventoría.</t>
  </si>
  <si>
    <t>*Monitoreo satelital en tiempo real del parque automotor a través de GPS con controles de los vehículos de paradas no autorizadas durante más de 10 minutos.</t>
  </si>
  <si>
    <t>*Supervisión al contrato de interventoría</t>
  </si>
  <si>
    <t>*Segregación de funciones</t>
  </si>
  <si>
    <t>*Articulación con las entidades competentes</t>
  </si>
  <si>
    <t>*Comité directivo y junta directiva para toma de decisiones</t>
  </si>
  <si>
    <t>*Cronograma con las fechas de cargue de la información (SUI, entre otros)</t>
  </si>
  <si>
    <t>*Procesos de selección internos y externos</t>
  </si>
  <si>
    <t>*Programa Anticorrupción.</t>
  </si>
  <si>
    <t>*Trazabilidad de la información</t>
  </si>
  <si>
    <t xml:space="preserve">*Control dual y segregación de funciones </t>
  </si>
  <si>
    <t xml:space="preserve">*Realización de auditorías </t>
  </si>
  <si>
    <t>*Acatar lo establecido en la Ley 594 de 2000 "Ley general de archivo"</t>
  </si>
  <si>
    <t>*Índice de transparencia activa (ITA)</t>
  </si>
  <si>
    <t xml:space="preserve">Manual de conflictos de intereses
Guia para la identificación de conflictos
formulario de declaración de conflictos de intereses
</t>
  </si>
  <si>
    <t>Cada vez que se requiera</t>
  </si>
  <si>
    <t xml:space="preserve">Manual de contratación
</t>
  </si>
  <si>
    <t>Permanentemente</t>
  </si>
  <si>
    <t>Piezas de comunicaciones (habladores colgantes)</t>
  </si>
  <si>
    <t>Politica de ciberseguridad</t>
  </si>
  <si>
    <t xml:space="preserve">Manual de funciones 
Reglas de Negocio
Politicas de operación </t>
  </si>
  <si>
    <t>Programa Anticorrupción</t>
  </si>
  <si>
    <t>Periodica</t>
  </si>
  <si>
    <t xml:space="preserve">Aplicativo Sharepoint online 
</t>
  </si>
  <si>
    <t>*Resolución 004 del 2021</t>
  </si>
  <si>
    <t xml:space="preserve">Capacitaciones </t>
  </si>
  <si>
    <t>Semestral</t>
  </si>
  <si>
    <t xml:space="preserve">Semanal
Mensual
</t>
  </si>
  <si>
    <t>*Reglas de negocio para la admon de la estructura y el dimensionamiento de la planta de personal</t>
  </si>
  <si>
    <t>*Definición de funciones especificas por cargo (perfiles de cargo actualizados)</t>
  </si>
  <si>
    <t>Regla de negocio: admon de cambios en la esctructura de la planta del personal EMVARIAS</t>
  </si>
  <si>
    <t>*Capacitación y divulgación del reglamento interno del trabajo.</t>
  </si>
  <si>
    <t>Reglamento interno</t>
  </si>
  <si>
    <t>Presentación ley de transparencia y divulgación de la información</t>
  </si>
  <si>
    <t xml:space="preserve">Actas de reunión con el comité </t>
  </si>
  <si>
    <t xml:space="preserve">Piezas graficas comunicacionales de difución
</t>
  </si>
  <si>
    <t>*Anexo 2 resolución 1519 del 2020 (publicación de información)</t>
  </si>
  <si>
    <t xml:space="preserve">Pagina web https://www.emvarias.com.co/home/transparencia-y-acceso-a-la-informacion-publica
https://www.emvarias.com.co/clientes-usuarios/
https://www.emvarias.com.co/culturadelaseo/home/participacion-ciudadana
https://www.emvarias.com.co/home/informacion-de-interes/noticias
</t>
  </si>
  <si>
    <t xml:space="preserve">Pagina web https://www.emvarias.com.co/home/transparencia-y-acceso-a-la-informacion-publica
https://www.emvarias.com.co/clientes-usuarios/
https://www.emvarias.com.co/culturadelaseo/home/participacion-ciudadana
https://www.emvarias.com.co/home/informacion-de-interes/noticias
*Informe: Reporte de Cumplimiento ITA
</t>
  </si>
  <si>
    <t>*Cumplimiento de las acciones formuladas en el PAAC</t>
  </si>
  <si>
    <t>Cronograma de actividades PAAC</t>
  </si>
  <si>
    <t>Gestión Operativa-Carolina Betancur</t>
  </si>
  <si>
    <t xml:space="preserve">
Área Financiera-Cumplimiento- Alejandra Raigosa</t>
  </si>
  <si>
    <t>Documento de Política de Cero Tolerancia Frente al Fraude y la Corrupción y Soborno 
Página Web Calidad: https://epmco.sharepoint.com/sites/evm-sgc/Documentos%20compartidos/SGC/MP14/PR40/01PL/PR40PL002-Politica-de-Cero-Tolerancia-Frente-al-Fraude-Corrupcion-y-Soborno.pdf</t>
  </si>
  <si>
    <t xml:space="preserve"> Área de Auditoría- Bibian Yaneth Tobon Rios
Comité de ética </t>
  </si>
  <si>
    <t>*Conflictos de interés.</t>
  </si>
  <si>
    <t>Área Financiera-Cumplimiento- Alejandra Raigosa
Área Servicios Corporativos-formación y capacitación- Luis Fernando Alvarez</t>
  </si>
  <si>
    <t>*Formulario de Declaración de transparencia.</t>
  </si>
  <si>
    <t xml:space="preserve">
Área Financiera-Cumplimiento- Alejandra Raigosa
</t>
  </si>
  <si>
    <t xml:space="preserve">Secretaría General
Suministros -Carlos Arturo España Borja
Soporte Administrativo- Jorge Tabares
</t>
  </si>
  <si>
    <t xml:space="preserve">*Suministro y soporte adtivo-Jorge Tabares
</t>
  </si>
  <si>
    <t>Servicios Corporativos-Paula Muñoz
Financiera- Jenny Osmaida</t>
  </si>
  <si>
    <t>Servicios Corporativos-Jhon Mario Carmona</t>
  </si>
  <si>
    <t xml:space="preserve">Servicios Corporativos-TI- Paula Muñoz 
</t>
  </si>
  <si>
    <t>Servicios corporativos- Luis Fernando Alvarez</t>
  </si>
  <si>
    <t xml:space="preserve">cada que se legaliza un contrato
Semestral
Anual
</t>
  </si>
  <si>
    <t>Servicios Corporativos- Omaira del Socorro Yepes
Gerencia</t>
  </si>
  <si>
    <t xml:space="preserve">Suministros y Soporte Administrativo - Jorge Tabares
</t>
  </si>
  <si>
    <t>Suministros y Soporte  Administrativos-Gestión Documental-Francisco Usuga</t>
  </si>
  <si>
    <t>Aplicación de la Ley 594 parametros para la adecuada gestión documental</t>
  </si>
  <si>
    <t>Suministros y Soporte  Administrativos-Gestión Documental- Francisco Usuga</t>
  </si>
  <si>
    <t>*Guia de rendición de cuentas EMVARIAS</t>
  </si>
  <si>
    <t>Asuntos Legales Secretaria General- Lina Montoya</t>
  </si>
  <si>
    <t>Informe revisión jurídica,  Debidas diligencias-financiera y de auditoría
Informe Preliminar y definitivo auditoría realizada a la Entidad</t>
  </si>
  <si>
    <t xml:space="preserve">
*Área Secretaría General- Carlos Arturo España
*Suministro y Soporte adtivo- Norha Quintero
</t>
  </si>
  <si>
    <t>Gestión Operativa -Carolina Betancur</t>
  </si>
  <si>
    <t>Comunicaciones- Harrison Renteria
Servicios Corporativos- T.I- Marcela Patarroyo</t>
  </si>
  <si>
    <t>Pagina web
Eventos de asistencia a rendición de cuentas</t>
  </si>
  <si>
    <t>Servicios Corporativos- T.I- Marcela Patarroyo</t>
  </si>
  <si>
    <t>Control disciplinario- Fabio Tovar Pineda
Área de Auditoría- Carlos Restrepo y entes de control</t>
  </si>
  <si>
    <t>Carlos Arturo España Borja</t>
  </si>
  <si>
    <t xml:space="preserve">Secretaria General </t>
  </si>
  <si>
    <t>Servicios Corporativos - Diana Cecilia Bedoya</t>
  </si>
  <si>
    <t xml:space="preserve">
Finaciera- Cumplimiento- Alejandra Raigosa
</t>
  </si>
  <si>
    <t xml:space="preserve">Suministro y soporte adtivo-Jorge Tabares - Norha Elena Quintero
Secretaria General-Carlos Arturo España Borja
Área Auditoría- Lucena Madrid
Área Financiera- Cumplimiento- Alejandra Raigosa 
</t>
  </si>
  <si>
    <t>Carta de Declaración de Inhabilidades e incompatibilidades
Actas de Reunión de Comité de Contratación</t>
  </si>
  <si>
    <t xml:space="preserve">Suministro y Soporte adtivo- Jorge Tabares
Financiera - Marcela Restrepo </t>
  </si>
  <si>
    <t xml:space="preserve">Suministros y Soporte Administrativo- Jorge Tabares
</t>
  </si>
  <si>
    <t xml:space="preserve">Finaciera- Cumplimiento- Alejandra Raigosa Gaviria
Financiera- Riesgos- Daniel Franco </t>
  </si>
  <si>
    <t>Mapa de Riesgos de Corrupción</t>
  </si>
  <si>
    <t xml:space="preserve">Controles preventivos </t>
  </si>
  <si>
    <t xml:space="preserve">Jorge Iván Tabares Grisales
Francisco Usuga Sepulveda
Daniel Franco Agudelo
Francisco Javier Agudelo Mesa
Eliana María Uribe Villa
Alexandra Magnolia Castaño
Omaira Yepes Aristizabal
Maria Alejandra Raigosa Gaviria
Jenny Osmayda Álvarez
Carlos Arturo España Borja
Carolina Villareal Carvajal
Lina Marcela Montoya Gonzales 
Norha Elena Quintero Montoya
Fernando Molina Velez
Alexander Vinck Posada
Deison Marin Ocampo
Marcela Viviana Patarroyo
Carolina Betancur </t>
  </si>
  <si>
    <t xml:space="preserve">Servicios Corporativos - Diana Cecilia Bedoya
Servicios Corporativos-Arquitectura Organizacional- Carlos Jose Arango 
</t>
  </si>
  <si>
    <t xml:space="preserve">Servicios Corporativos - Diana Cecilia Bedoya
Servicios Corporativos-Arquitectura Organizacional- Carlos Jose Arango </t>
  </si>
  <si>
    <t xml:space="preserve">Subgerencia de Operaciones de Aseo-Fredy Arley Cano
Secretaria General- Yaneire Velasquez Arrevalo
Comunicaciones - Jonathan Smit Alvarez
Gestión Operativa - Claudia Maria Molina
Subgerencia de Operaciones de Aseo - Sara Paulina Correa Garces
Subgerencia de Operaciones de Aseo - Omar Monsalve Muñoz
</t>
  </si>
  <si>
    <t>Perfiles de cargo actualizados para toda la planta (en curso)</t>
  </si>
  <si>
    <t xml:space="preserve">Comunicaciones - Jonathan Smith Alvarez 
Harrison Renteria
Daniela Londoño
Charlee Zapata
Liliana Pelaez
Gestión Operativa - Diana Carolina Bedoya Ramirez
</t>
  </si>
  <si>
    <t xml:space="preserve">Gestión Operativa - Carolina Villareal - Eliana Maria Uribe 
Secretaría General - Carlos Arturo España
Auditoria - Bibian Yaneth Tobón Rios
Comunicaciones- Harrison Renteria
</t>
  </si>
  <si>
    <t>Suministros y Soporte administrativo
Gestión documental- Francisco Usuga Seúlveda</t>
  </si>
  <si>
    <t>Servicios Corporativos - Luis Fernando Alvarez Piza
Comunicaciones – Jonathan Smith Alvarez</t>
  </si>
  <si>
    <t>Suministro y Soporte Administrativo - Jorge Tabares</t>
  </si>
  <si>
    <t>Control disciplinario - Fabio Tobar  Pineda
Auditoría Interna - Carlos Restrepo y entes de control</t>
  </si>
  <si>
    <t>Auditoría Interna - Carlos Restrepo
Órganos de Control Externo</t>
  </si>
  <si>
    <t xml:space="preserve">Servicios corporativos- Johan Alexis martinez Orjuela </t>
  </si>
  <si>
    <t>Gestión docuemntal - Francisco Usuga
Comunicaciones - Harrison Renteria</t>
  </si>
  <si>
    <t xml:space="preserve">Servicios corporativos - Luis Fernando Alvarez Piza
</t>
  </si>
  <si>
    <t xml:space="preserve">Servicios corporativos - Diana Cecilia Bedoya 
</t>
  </si>
  <si>
    <t xml:space="preserve">Pagina web - Harrison Renteria
comité interno de archivo - </t>
  </si>
  <si>
    <t>Gestión docuemntal - Francisco Usuga Sepulveda
Comunicaciones - Harrison Renteria</t>
  </si>
  <si>
    <t xml:space="preserve">Pagina web -
comité interno de archivo - </t>
  </si>
  <si>
    <t>Servicios corporativos - Diana Ceciliana Bedoya</t>
  </si>
  <si>
    <t>Comunicaciones y Relaciones Corporativas - Harrison Renteria</t>
  </si>
  <si>
    <t>Suministros y Soporte Administrativos - Magaly Moreno</t>
  </si>
  <si>
    <t xml:space="preserve">Mantenimiento y Soporte Administrativo- T.I-  Miguel Mrino
-CCV - Ricardo Gonzales 
</t>
  </si>
  <si>
    <t>Servicios de Aseo - Alexander Vinck Posada</t>
  </si>
  <si>
    <t xml:space="preserve">Mantenimiento y Soporte Administrativo- T.I - Miguel Marino 
-CCV - Ricardo Gozalez
</t>
  </si>
  <si>
    <t>Control disciplinario - Fabio Pineda
Auditoría Interna - Carlos Restrepo  y entes de control</t>
  </si>
  <si>
    <t>Servicios corporativos - Carlos Arango Bastidas - Diana Cecilia Bedoya</t>
  </si>
  <si>
    <t xml:space="preserve">Semestral </t>
  </si>
  <si>
    <t>Comunicaciones - Jonathan Smith Alvarez</t>
  </si>
  <si>
    <t xml:space="preserve">
Servicios Corporativos- Hugo Sneyder Yepes</t>
  </si>
  <si>
    <t xml:space="preserve">Informe de medición de Clima Etico
Encuesta funcionarios Clima Etico </t>
  </si>
  <si>
    <t xml:space="preserve">
Comunicaiones-Harrison Renteria
Melissa Jaramillo </t>
  </si>
  <si>
    <t>Pagina Web
Instagram
Twitter</t>
  </si>
  <si>
    <t>Suministros y Soporte Administrativos - Mary Luz Valencia</t>
  </si>
  <si>
    <t>Gestión Operativa -Nora Alvarez</t>
  </si>
  <si>
    <t xml:space="preserve">Servicios Corporativos- Diana Cecilia Bedoya 
Omaria Yepes Aristizabal
</t>
  </si>
  <si>
    <t>Servicios de Aseo-Alejandra Vasquez Campuzano- Nixon Aristizabal
Interventores y/o gestores del contrato</t>
  </si>
  <si>
    <r>
      <t xml:space="preserve">- Política de cero tolerancia frente al fraude y la corrupción y el soborno.
- Línea ética contacto transparente.
- Capacitación a todos los funcionarios sobre Declaración de transparencia y conflictos de interés y diligencia de formularios de declaración de transparencia y conflictos de interés.
</t>
    </r>
    <r>
      <rPr>
        <sz val="11"/>
        <color theme="1"/>
        <rFont val="Calibri"/>
        <family val="2"/>
        <scheme val="minor"/>
      </rPr>
      <t>- Elaboración de encuesta con todos los funcionarios vinculados con los conceptos básicos sobre transparencia y conflicto de intereses y actualización del formulario de declaración de transparencia.
- Comité de contratación integrado por un grupo interdisciplinario para recomendar la aprobación de los contratos.
-Régimen de inhabilidades e incompatibilidades.
- Código de ética.
-Declaración del conflicto del funcionario a su respectivo superior de acuerdo al manual y la guia de conflictos de interes.
-Capacitación y divulgación del reglamento interno del trabjo.</t>
    </r>
  </si>
  <si>
    <r>
      <t xml:space="preserve">- Cobro o aceptación de dádivas por la realización de trámites y/o prestación del servicio 
- Amenazas y presiones de </t>
    </r>
    <r>
      <rPr>
        <sz val="11"/>
        <color theme="1"/>
        <rFont val="Calibri"/>
        <family val="2"/>
        <scheme val="minor"/>
      </rPr>
      <t>terceros</t>
    </r>
  </si>
  <si>
    <r>
      <t xml:space="preserve">- Deficiencias en el reporte de terceros en la revisión de los mismos. 
- Debilidad en la definición de requisitos para realizar la contratación. 
- Posibilidad de realizar contrataciones por fuera de la cadena de abastecimiento. 
</t>
    </r>
    <r>
      <rPr>
        <sz val="11"/>
        <color theme="1"/>
        <rFont val="Calibri"/>
        <family val="2"/>
        <scheme val="minor"/>
      </rPr>
      <t>- Falta control a las debidas diligencias</t>
    </r>
  </si>
  <si>
    <r>
      <rPr>
        <sz val="11"/>
        <color theme="1"/>
        <rFont val="Calibri"/>
        <family val="2"/>
        <scheme val="minor"/>
      </rPr>
      <t xml:space="preserve">Consulta en listas vinculantes.
- Verificación LAFT.
-Seguimiento a la contratación en la plataforma ARIBA
- Política de cero tolerancia frente al fraude y la corrupción y el soborno
- Línea ética contacto transparente
- Comité de contratación integrado por un grupo interdisciplinario para recomendar la aprobación de los contratos.
-Realización de verificación técnica, jurídica y financiera para dar transparencia a los procesos contractuales.
-Revisiones aleatorias a la contratación realizado por entes de control (posterior)
- Código de ética.
</t>
    </r>
  </si>
  <si>
    <r>
      <t xml:space="preserve">- Política de cero tolerancia frente al fraude y la corrupción y el soborno
- Línea ética contacto transparente
- Comité de contratación integrado por un grupo interdisciplinario para recomendar la aprobación de los contratos.
-Realización de verificación técnica, jurídica y financiera para dar transparencia a los procesos contractuales.
-Revisiones aleatorias a la contratación realizado por entes de control (posterior)
- Código de ética.
</t>
    </r>
    <r>
      <rPr>
        <sz val="11"/>
        <color theme="1"/>
        <rFont val="Calibri"/>
        <family val="2"/>
        <scheme val="minor"/>
      </rPr>
      <t xml:space="preserve">-Programa de contratación de grupo ARIBA
</t>
    </r>
  </si>
  <si>
    <r>
      <t xml:space="preserve">- Falta de capacitación al personal.
- Inexistencia de cultura organizacional, entorno al control preventivo de los riesgos, asociados a corrupción por parte de los dueños de procesos.
</t>
    </r>
    <r>
      <rPr>
        <sz val="11"/>
        <color theme="1"/>
        <rFont val="Calibri"/>
        <family val="2"/>
        <scheme val="minor"/>
      </rPr>
      <t>- Desconocimiento de la politica de cero tolerancia y el manual de conducta empresarial.</t>
    </r>
  </si>
  <si>
    <r>
      <t xml:space="preserve">- Cumplimiento de las acciones formuladas en el PAAC
-Seguimiento periódico al cumplimiento de las acciones del PAAC
- Establecimiento de controles preventivos asociados a los riesgos de corrupción.
- Actualización anual y verificación de riesgos con los dueños de procesos.
</t>
    </r>
    <r>
      <rPr>
        <sz val="11"/>
        <color theme="1"/>
        <rFont val="Calibri"/>
        <family val="2"/>
        <scheme val="minor"/>
      </rPr>
      <t>-Campañas de salida internas con la información relevante que permita dar a conocer el tema</t>
    </r>
  </si>
  <si>
    <r>
      <t xml:space="preserve">- Desviación del poder del funcionario
- Presiones indebidas
- Amiguismo y clientelismo </t>
    </r>
    <r>
      <rPr>
        <sz val="11"/>
        <color theme="1"/>
        <rFont val="Calibri"/>
        <family val="2"/>
        <scheme val="minor"/>
      </rPr>
      <t xml:space="preserve">(favorecimiento)
- Manual de funciones desactualizado.
- Falta de control de su superior funcional.
- Largos periodos de trabajo, sin tomar vacaciones.
-Modificación de los requisitos de evaluación para favorecer a terceros
</t>
    </r>
  </si>
  <si>
    <r>
      <t>-</t>
    </r>
    <r>
      <rPr>
        <sz val="11"/>
        <color theme="1"/>
        <rFont val="Calibri"/>
        <family val="2"/>
        <scheme val="minor"/>
      </rPr>
      <t xml:space="preserve"> Comité Directivo y Junta Directiva para toma de decisiones
-Política de cero tolerancia frente al fraude y la corrupción y el soborno
- Línea ética contacto transparente
- Comité de contratación integrado por un grupo interdisciplinario para recomendar la aprobación de los contratos.
-Realización de verificación técnica, jurídica y financiera para dar transparencia a los procesos contractuales.
-Revisiones aleatorias a la contratación realizado por entes de control (posterior)
- Régimen de inhabilidades e incompatibilidades
- Código de ética
- Reglas de negocio para la admon de la estructura y el dimensionamiento de la planta de personal
-Definición de funciones especificas por cargo (perfiles de cargo actualizados)</t>
    </r>
  </si>
  <si>
    <r>
      <t xml:space="preserve">- Falta de publicidad de la información pública de la organización.
- Falta de respuesta a los ciudadanos de las solicitudes de consulta realizadas. 
</t>
    </r>
    <r>
      <rPr>
        <sz val="11"/>
        <color theme="1"/>
        <rFont val="Calibri"/>
        <family val="2"/>
        <scheme val="minor"/>
      </rPr>
      <t>-Desconocimiento sobre la normatividad vigente
-Incumplimiento a la estrategia de rendición de cuentas</t>
    </r>
  </si>
  <si>
    <r>
      <t xml:space="preserve">- </t>
    </r>
    <r>
      <rPr>
        <sz val="11"/>
        <color theme="1"/>
        <rFont val="Calibri"/>
        <family val="2"/>
        <scheme val="minor"/>
      </rPr>
      <t>Rendición de cuentas e informes de gestión
-Recepción a traves de todos los canales de atención tanto presenciales como virtuales 
-Política de cero tolerancia frente al fraude y la corrupción y el soborno
- Línea ética contacto transparente
- Régimen de inhabilidades e incompatibilidades
- Código de ética
- Aplicativo mercurio.
- Política de particiación ciudadana
-Socialización de la normatividad actualizada</t>
    </r>
  </si>
  <si>
    <r>
      <rPr>
        <b/>
        <sz val="11"/>
        <color theme="1"/>
        <rFont val="Calibri"/>
        <family val="2"/>
        <scheme val="minor"/>
      </rPr>
      <t>- No existen procedimientos claros para la administración de la información.</t>
    </r>
    <r>
      <rPr>
        <sz val="11"/>
        <color theme="1"/>
        <rFont val="Calibri"/>
        <family val="2"/>
        <scheme val="minor"/>
      </rPr>
      <t xml:space="preserve">
- No disponibilidad de los sistemas de información que apoyan la gestión.
- Sabotaje o Hurto de documentos
- Exigir, aceptar dádivas de terceros</t>
    </r>
  </si>
  <si>
    <r>
      <t xml:space="preserve">- Establecer clausulas de confidencialidad en los procesos contractuales requeridos 
- Código de ética
</t>
    </r>
    <r>
      <rPr>
        <sz val="11"/>
        <color theme="1"/>
        <rFont val="Calibri"/>
        <family val="2"/>
        <scheme val="minor"/>
      </rPr>
      <t>- Investigación y procesos disciplinarios
- Política de cero tolerancia frente al fraude, la corrupción y el soborno
-Metodologías de la seguridad de la información.
-Segregación de funciones.
-Línea ética de contacto transparente
-Índice de información clasificada y reservada
-Registro de activos de información</t>
    </r>
  </si>
  <si>
    <r>
      <t xml:space="preserve">- Falta de socialización y divulgación cultura de valores y principios organizacionales.
</t>
    </r>
    <r>
      <rPr>
        <sz val="11"/>
        <color theme="1"/>
        <rFont val="Calibri"/>
        <family val="2"/>
        <scheme val="minor"/>
      </rPr>
      <t>'-Falta de divulgación de la norma (ley de transparencia)
-Desconocimiento sobre la normatividad vigente</t>
    </r>
  </si>
  <si>
    <r>
      <t xml:space="preserve">-Medición del Clima ético (encuesta)
- Política de cero tolerancia frente al fraude y la corrupción y el soborno
- Línea ética contacto transparente
- Régimen de inhabilidades e incompatibilidades
- Código de ética.
-Comité de Ética, transparencia y probidad.
</t>
    </r>
    <r>
      <rPr>
        <sz val="11"/>
        <color theme="1"/>
        <rFont val="Calibri"/>
        <family val="2"/>
        <scheme val="minor"/>
      </rPr>
      <t>-Campañas de salida internas con la información relevante que permita dar a conocer el tema</t>
    </r>
  </si>
  <si>
    <r>
      <t xml:space="preserve">- Discrecionalidad del funcionario
- Exigir, aceptar dádivas de terceros. 
- Colusión entre supervisores e interventores con los contratistas
- Alteración de los diagnósticos que fundamentan las órdenes de trabajo
- Tráfico de influencias
- Instrucciones en contravía de las políticas y controles establecidos
</t>
    </r>
    <r>
      <rPr>
        <sz val="11"/>
        <color theme="1"/>
        <rFont val="Calibri"/>
        <family val="2"/>
        <scheme val="minor"/>
      </rPr>
      <t>-Desconocimiento del reglamento Interno de trabajo</t>
    </r>
  </si>
  <si>
    <r>
      <t>- Investigación y procesos disciplinarios, fiscales etc.
- Código de ética
- Línea ética contacto transparente
- Verificación del uso dado por los funcionarios del servicio d</t>
    </r>
    <r>
      <rPr>
        <sz val="11"/>
        <color theme="1"/>
        <rFont val="Calibri"/>
        <family val="2"/>
        <scheme val="minor"/>
      </rPr>
      <t>e taxi por vale.
- Monitoreo satelital del parque automotor a través de GPS con controles de los vehículos de paradas no autorizadas durante más de 10 minutos
- Administración y autorización de los jefes para el uso de los medios de transporte (Vales, servicios especiales) - Codificación electrónica a traves de mensaje de texto.
-Sensibilización sobre el reglamento interno del trabajo (procesos implicados)</t>
    </r>
  </si>
  <si>
    <r>
      <t xml:space="preserve">- Falta de supervisión y vigilancia, con los debidos soportes, de los servicios contratados.
- Deficiencias en la ejecución del contrato de interventoría 
- Falta de registro y control riguroso al uso diario  de los equipos y vehículos
- Falta de campañas de cultura de la legalidad en la prestación de los servicios de operaciones de aseo para personal vinculado, contratistas y la ciudadanía en general
</t>
    </r>
    <r>
      <rPr>
        <sz val="11"/>
        <color theme="1"/>
        <rFont val="Calibri"/>
        <family val="2"/>
        <scheme val="minor"/>
      </rPr>
      <t>-Beneficios por concentración de funciones dentro de los cargos 
-Desconocimiento del reglamento Interno de trabajo</t>
    </r>
  </si>
  <si>
    <r>
      <t xml:space="preserve">- Línea ética contacto transparente
- Código de ética
- Política de cero tolerancia frente al fraude, la corrupción y el soborno
-Articulación con las entidades competentes
</t>
    </r>
    <r>
      <rPr>
        <sz val="11"/>
        <color theme="1"/>
        <rFont val="Calibri"/>
        <family val="2"/>
        <scheme val="minor"/>
      </rPr>
      <t xml:space="preserve">-Programa Anticorrupción
</t>
    </r>
    <r>
      <rPr>
        <b/>
        <sz val="11"/>
        <color theme="1"/>
        <rFont val="Calibri"/>
        <family val="2"/>
        <scheme val="minor"/>
      </rPr>
      <t>-Comité directivo y junta directiva para toma de decisiones</t>
    </r>
  </si>
  <si>
    <r>
      <t xml:space="preserve">-Cronograma con las fechas de cargue de la información (SUI, entre otros)
- Código de ética
- Investigación y procesos disciplinarios
</t>
    </r>
    <r>
      <rPr>
        <sz val="11"/>
        <color theme="1"/>
        <rFont val="Calibri"/>
        <family val="2"/>
        <scheme val="minor"/>
      </rPr>
      <t>- Política de cero tolerancia frente al fraude, la corrupción y el soborno
-  Ley 594 de 2000 "Ley general de archivo"
-Publicación de información en la página web, con índice de información clasificada y reservada
-Resolución 4 del 2021
-Guia de rendición de cuentas EMVARIAS
-Anexo 2 resolución 1519 del 2020 (publicación de información)
-Índice de transparencia activa (ITA)
-Calendario para las trasferencias documentales</t>
    </r>
  </si>
  <si>
    <r>
      <t xml:space="preserve">*Programa de contratación de grupo ARIBA
*Código de conducta para proveedores y contratistas
*Política de cero tolerancia frente al fraude y la Corrupción y el soborno
*Línea ética contacto transparente
*Comité de contratación integrado por un grupo interdisciplinario para recomendar la aprobación de los contratos.
*Realización de verificación técnica, jurídica y financiera para dar transparencia a los procesos contractuales.
*Revisiones aleatorias a la contratación realizado por entes de control (posterior)
*Régimen de inhabilidades e incompatibilidades
*Código de ética
</t>
    </r>
    <r>
      <rPr>
        <sz val="11"/>
        <color theme="1"/>
        <rFont val="Calibri"/>
        <family val="2"/>
        <scheme val="minor"/>
      </rPr>
      <t>*Divulgación de la normatividad contractual
*Programa Anticorrupción.</t>
    </r>
  </si>
  <si>
    <r>
      <t xml:space="preserve">*No contar con personal idóneo y suficiente para la realización de ésta actividad
*Falta de dualidad de funciones
</t>
    </r>
    <r>
      <rPr>
        <sz val="11"/>
        <color theme="1"/>
        <rFont val="Calibri"/>
        <family val="2"/>
        <scheme val="minor"/>
      </rPr>
      <t xml:space="preserve">*Desconocimiento del reglamento interno </t>
    </r>
  </si>
  <si>
    <r>
      <t xml:space="preserve">*Trazabilidad de la información
*Perfiles y claves de acceso en los sistemas de información
*Parametrización de sistemas de información
*Control dual y segregación de funciones 
*Realización de auditorías 
*Investigación y procesos disciplinarios
*Política de cero tolerancia frente al fraude, la corrupción y el soborno.
</t>
    </r>
    <r>
      <rPr>
        <sz val="11"/>
        <color theme="1"/>
        <rFont val="Calibri"/>
        <family val="2"/>
        <scheme val="minor"/>
      </rPr>
      <t>*Capacitaciones y divulgaciones en los procesos competentes
*Programa Anticorrupción</t>
    </r>
  </si>
  <si>
    <r>
      <t>*Realización de auditorías 
*Código de ética
*Investigación y procesos disciplinarios
*Política de cero tolerancia frente al fraude, la corrupción y el soborno
*Acatar lo establecido en la Ley 594 de 2000 "Ley general de archivo"
*</t>
    </r>
    <r>
      <rPr>
        <sz val="11"/>
        <color theme="1"/>
        <rFont val="Calibri"/>
        <family val="2"/>
        <scheme val="minor"/>
      </rPr>
      <t xml:space="preserve">Elaboración e implementación de instrumentos archivísticos como cumplimiento de norma.
*Modelo de Ciberseguridad Implementado en Emvarias.
</t>
    </r>
  </si>
  <si>
    <r>
      <rPr>
        <b/>
        <sz val="11"/>
        <color theme="1"/>
        <rFont val="Calibri"/>
        <family val="2"/>
        <scheme val="minor"/>
      </rPr>
      <t xml:space="preserve">
Transversal</t>
    </r>
    <r>
      <rPr>
        <sz val="11"/>
        <color theme="1"/>
        <rFont val="Calibri"/>
        <family val="2"/>
        <scheme val="minor"/>
      </rPr>
      <t xml:space="preserve">
•Jefe Suministro y soporte administrativo.
Jorge Iván Tabares Grisales  
• Secretario General 
Lina Marcela Montoya  
• Jefe Gestión Operativa-Mercadeo y Ejecución de ventas
Fernando Molina Vélez ,Lizeth López Estrada 
•Jefe Servicios Corporativos
Laura  Milena Rojas Gómez
•Jefe Área Financiera-Cumplimiento
Elizabeth Silva Álvarez, Daniel Ricardo Gallego  
</t>
    </r>
  </si>
  <si>
    <r>
      <rPr>
        <b/>
        <sz val="11"/>
        <color theme="1"/>
        <rFont val="Calibri"/>
        <family val="2"/>
        <scheme val="minor"/>
      </rPr>
      <t>Transversal</t>
    </r>
    <r>
      <rPr>
        <sz val="11"/>
        <color theme="1"/>
        <rFont val="Calibri"/>
        <family val="2"/>
        <scheme val="minor"/>
      </rPr>
      <t xml:space="preserve">
•Jefe Servicios de Aseo
• Jefe Gestión Operativa-Mercadeo y Ejecución de ventas
•Jefe Suministro y Soporte Administrativo
•Jefe Auditoría Interna
</t>
    </r>
  </si>
  <si>
    <r>
      <rPr>
        <b/>
        <sz val="11"/>
        <color theme="1"/>
        <rFont val="Calibri"/>
        <family val="2"/>
        <scheme val="minor"/>
      </rPr>
      <t xml:space="preserve">Transversal 
</t>
    </r>
    <r>
      <rPr>
        <sz val="11"/>
        <color theme="1"/>
        <rFont val="Calibri"/>
        <family val="2"/>
        <scheme val="minor"/>
      </rPr>
      <t xml:space="preserve">
•Jefe Suministro y soporte administrativo.  
•Jefe Área Financiera-cumplimiento
• Secretaría General 
</t>
    </r>
  </si>
  <si>
    <r>
      <rPr>
        <b/>
        <sz val="11"/>
        <color theme="1"/>
        <rFont val="Calibri"/>
        <family val="2"/>
        <scheme val="minor"/>
      </rPr>
      <t>Transversal</t>
    </r>
    <r>
      <rPr>
        <sz val="11"/>
        <color theme="1"/>
        <rFont val="Calibri"/>
        <family val="2"/>
        <scheme val="minor"/>
      </rPr>
      <t xml:space="preserve">
•Jefe Servicios de Aseo
Alexander Vinck Posada 
•Jefe Suministro y Soporte Administrativo.
Jorge Iván Tabares Grisales  
•Secretaría General 
Lina Marcela Montoya
•Jefe Gestión Operativa
Fernando Molina Vélez 
Jefe financiera- Alejandra Raigosa
</t>
    </r>
  </si>
  <si>
    <r>
      <rPr>
        <b/>
        <sz val="11"/>
        <color theme="1"/>
        <rFont val="Calibri"/>
        <family val="2"/>
        <scheme val="minor"/>
      </rPr>
      <t>Transversal</t>
    </r>
    <r>
      <rPr>
        <sz val="11"/>
        <color theme="1"/>
        <rFont val="Calibri"/>
        <family val="2"/>
        <scheme val="minor"/>
      </rPr>
      <t xml:space="preserve">
•Jefe Servicios Corporativos 
•Comunicaciones y relaciones corporativas
- Gestión Operativa
-Area de auditoria
-Area financiera
</t>
    </r>
  </si>
  <si>
    <r>
      <rPr>
        <b/>
        <sz val="11"/>
        <color theme="1"/>
        <rFont val="Calibri"/>
        <family val="2"/>
        <scheme val="minor"/>
      </rPr>
      <t>Transversal</t>
    </r>
    <r>
      <rPr>
        <sz val="11"/>
        <color theme="1"/>
        <rFont val="Calibri"/>
        <family val="2"/>
        <scheme val="minor"/>
      </rPr>
      <t xml:space="preserve">
•Servicios Corporativos
•Servicios de Aseo
•Mantenimiento
•Disposición Final
•Gestión Operativa</t>
    </r>
  </si>
  <si>
    <r>
      <rPr>
        <b/>
        <sz val="11"/>
        <color theme="1"/>
        <rFont val="Calibri"/>
        <family val="2"/>
        <scheme val="minor"/>
      </rPr>
      <t xml:space="preserve">Transversal
</t>
    </r>
    <r>
      <rPr>
        <sz val="11"/>
        <color theme="1"/>
        <rFont val="Calibri"/>
        <family val="2"/>
        <scheme val="minor"/>
      </rPr>
      <t>•Servicios Corporativos
•Comunicaciones y relaciones corporativas
•Gestión Operativa</t>
    </r>
  </si>
  <si>
    <r>
      <rPr>
        <b/>
        <sz val="11"/>
        <color theme="1"/>
        <rFont val="Calibri"/>
        <family val="2"/>
        <scheme val="minor"/>
      </rPr>
      <t xml:space="preserve">Transversal
</t>
    </r>
    <r>
      <rPr>
        <sz val="11"/>
        <color theme="1"/>
        <rFont val="Calibri"/>
        <family val="2"/>
        <scheme val="minor"/>
      </rPr>
      <t xml:space="preserve"> •Asuntos Legales y  Secretaria General 
Lina Marcela Montoya  
•Suministros y Soporte Administrativo
Gestión de Servicios Documentales
Francisco Úsuga Sepúlveda
•Gestión Operativa
Maria Alejandra, Fernando Molina  
*Financiera
Víctor Valdez (costos)
</t>
    </r>
  </si>
  <si>
    <r>
      <rPr>
        <b/>
        <sz val="11"/>
        <color theme="1"/>
        <rFont val="Calibri"/>
        <family val="2"/>
        <scheme val="minor"/>
      </rPr>
      <t>Transversal</t>
    </r>
    <r>
      <rPr>
        <sz val="11"/>
        <color theme="1"/>
        <rFont val="Calibri"/>
        <family val="2"/>
        <scheme val="minor"/>
      </rPr>
      <t xml:space="preserve">
•Servicios Corporativos
•Comunicaciones y relaciones corporativas
</t>
    </r>
  </si>
  <si>
    <r>
      <rPr>
        <b/>
        <sz val="11"/>
        <color theme="1"/>
        <rFont val="Calibri"/>
        <family val="2"/>
        <scheme val="minor"/>
      </rPr>
      <t>Transversal</t>
    </r>
    <r>
      <rPr>
        <sz val="11"/>
        <color theme="1"/>
        <rFont val="Calibri"/>
        <family val="2"/>
        <scheme val="minor"/>
      </rPr>
      <t xml:space="preserve">
•Servicios Corporativos
•Comunicaciones y relaciones corporativas
•Gestión Operativa
</t>
    </r>
  </si>
  <si>
    <r>
      <rPr>
        <b/>
        <sz val="11"/>
        <color theme="1"/>
        <rFont val="Calibri"/>
        <family val="2"/>
        <scheme val="minor"/>
      </rPr>
      <t>Transversal</t>
    </r>
    <r>
      <rPr>
        <sz val="11"/>
        <color theme="1"/>
        <rFont val="Calibri"/>
        <family val="2"/>
        <scheme val="minor"/>
      </rPr>
      <t xml:space="preserve">
•Servicios de Aseo
Alexander Vinck Posada 
•Mantenimiento de Vehículos
Ricardo Emilio Gonzalez
•Disposición Final 
Antonio Robayo
• Gestión Operativa-Mercadeo y Ejecución de ventas
Fernando Molina Vélez
•Suministro y Soporte Administrativo
Jorge Iván Tabares Grisales  
•Auditoría Interna
Francisco Javier Agudelo Mesa</t>
    </r>
  </si>
  <si>
    <r>
      <rPr>
        <b/>
        <sz val="11"/>
        <color theme="1"/>
        <rFont val="Calibri"/>
        <family val="2"/>
        <scheme val="minor"/>
      </rPr>
      <t>Transversal</t>
    </r>
    <r>
      <rPr>
        <sz val="11"/>
        <color theme="1"/>
        <rFont val="Calibri"/>
        <family val="2"/>
        <scheme val="minor"/>
      </rPr>
      <t xml:space="preserve">
•Mantenimiento Vehículos
•Suministro y soporte administrativo.
•Servicios de Aseo
•Disposición Final
• Asuntos Legales y  Secretaria General 
• Gestión Operativa-Mercadeo y Ejecución de ventas
</t>
    </r>
  </si>
  <si>
    <r>
      <rPr>
        <b/>
        <sz val="11"/>
        <color theme="1"/>
        <rFont val="Calibri"/>
        <family val="2"/>
        <scheme val="minor"/>
      </rPr>
      <t>Transversal</t>
    </r>
    <r>
      <rPr>
        <sz val="11"/>
        <color theme="1"/>
        <rFont val="Calibri"/>
        <family val="2"/>
        <scheme val="minor"/>
      </rPr>
      <t xml:space="preserve">
•Servicios de Aseo
•Mantenimiento de Vehículos
•Disposición Final 
• Gestión Operativa-Mercadeo y Ejecución de ventas
•Suministro y soporte administrativo.
• Asuntos Legales y  Secretaria General 
</t>
    </r>
  </si>
  <si>
    <r>
      <rPr>
        <b/>
        <sz val="11"/>
        <color theme="1"/>
        <rFont val="Calibri"/>
        <family val="2"/>
        <scheme val="minor"/>
      </rPr>
      <t>Transversal</t>
    </r>
    <r>
      <rPr>
        <sz val="11"/>
        <color theme="1"/>
        <rFont val="Calibri"/>
        <family val="2"/>
        <scheme val="minor"/>
      </rPr>
      <t xml:space="preserve">
•Servicios de Aseo
•Mantenimiento de Vehículos
•Disposición Final 
•Servicios Corporativos
• Asuntos Legales y  Secretaria General 
•Suministro y soporte administrativo.
</t>
    </r>
  </si>
  <si>
    <r>
      <t xml:space="preserve">Transversal 
</t>
    </r>
    <r>
      <rPr>
        <sz val="11"/>
        <color theme="1"/>
        <rFont val="Calibri"/>
        <family val="2"/>
        <scheme val="minor"/>
      </rPr>
      <t xml:space="preserve">•Comunicaciones y relaciones corporativas
Jonathan Smith Álvarez Sánchez.
•Suministro y soporte administrativo.
Francisco Úsuga Sepúlveda
Jorge Iván Tabares Grisales .
• Asuntos Legales y  Secretaria General 
Lina Marcela Montoya.
</t>
    </r>
  </si>
  <si>
    <r>
      <rPr>
        <b/>
        <sz val="11"/>
        <color theme="1"/>
        <rFont val="Calibri"/>
        <family val="2"/>
        <scheme val="minor"/>
      </rPr>
      <t>Transversal</t>
    </r>
    <r>
      <rPr>
        <sz val="11"/>
        <color theme="1"/>
        <rFont val="Calibri"/>
        <family val="2"/>
        <scheme val="minor"/>
      </rPr>
      <t xml:space="preserve">
•Servicios Corporativos-Ingreso del Talento Humano</t>
    </r>
  </si>
  <si>
    <r>
      <rPr>
        <b/>
        <sz val="11"/>
        <color theme="1"/>
        <rFont val="Calibri"/>
        <family val="2"/>
        <scheme val="minor"/>
      </rPr>
      <t>Transversal</t>
    </r>
    <r>
      <rPr>
        <sz val="11"/>
        <color theme="1"/>
        <rFont val="Calibri"/>
        <family val="2"/>
        <scheme val="minor"/>
      </rPr>
      <t xml:space="preserve">
•Suministro y soporte administrativo. 
• Asuntos Legales y  Secretaria General 
Gestión Operativa: rendimiento y planeación </t>
    </r>
  </si>
  <si>
    <r>
      <t xml:space="preserve">Uso indebido de información </t>
    </r>
    <r>
      <rPr>
        <sz val="11"/>
        <color theme="1"/>
        <rFont val="Calibri"/>
        <family val="2"/>
        <scheme val="minor"/>
      </rPr>
      <t xml:space="preserve">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</si>
</sst>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00\ _€_-;\-* #,##0.00\ _€_-;_-* &quot;-&quot;??\ _€_-;_-@_-"/>
    <numFmt numFmtId="166" formatCode="_-* #,##0_-;\-* #,##0_-;_-* &quot;-&quot;??_-;_-@_-"/>
    <numFmt numFmtId="167" formatCode="0.0%"/>
    <numFmt numFmtId="168" formatCode="_(* #,##0.0_);_(* \(#,##0.0\);_(* &quot;-&quot;?_);_(@_)"/>
    <numFmt numFmtId="169" formatCode="_ * #,##0.00_ ;_ * \-#,##0.00_ ;_ * &quot;-&quot;??_ ;_ @_ "/>
    <numFmt numFmtId="170" formatCode="_ [$€-2]\ * #,##0.00_ ;_ [$€-2]\ * \-#,##0.00_ ;_ [$€-2]\ * &quot;-&quot;??_ "/>
    <numFmt numFmtId="171" formatCode="_ &quot;$&quot;\ * #,##0.00_ ;_ &quot;$&quot;\ * \-#,##0.00_ ;_ &quot;$&quot;\ * &quot;-&quot;??_ ;_ @_ "/>
    <numFmt numFmtId="172" formatCode="#,##0.000"/>
    <numFmt numFmtId="173" formatCode="#,##0.0"/>
    <numFmt numFmtId="174" formatCode="#,##0.0000"/>
  </numFmts>
  <fonts count="64" x14ac:knownFonts="1">
    <font>
      <sz val="11"/>
      <color theme="1"/>
      <name val="Calibri"/>
      <family val="2"/>
      <scheme val="minor"/>
    </font>
    <font>
      <sz val="10"/>
      <name val="Arial"/>
      <family val="2"/>
    </font>
    <font>
      <sz val="10"/>
      <name val="Arial"/>
      <family val="2"/>
    </font>
    <font>
      <u/>
      <sz val="11"/>
      <color theme="10"/>
      <name val="Calibri"/>
      <family val="2"/>
      <scheme val="minor"/>
    </font>
    <font>
      <u/>
      <sz val="11"/>
      <color theme="1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24"/>
      <name val="Times New Roman"/>
      <family val="1"/>
    </font>
    <font>
      <sz val="10"/>
      <name val="Times New Roman"/>
      <family val="1"/>
    </font>
    <font>
      <sz val="16"/>
      <name val="Times New Roman"/>
      <family val="1"/>
    </font>
    <font>
      <b/>
      <sz val="10"/>
      <name val="Times New Roman"/>
      <family val="1"/>
    </font>
    <font>
      <b/>
      <u/>
      <sz val="10"/>
      <color rgb="FF0070C0"/>
      <name val="Times New Roman"/>
      <family val="1"/>
    </font>
    <font>
      <b/>
      <sz val="10"/>
      <color rgb="FF0070C0"/>
      <name val="Times New Roman"/>
      <family val="1"/>
    </font>
    <font>
      <b/>
      <sz val="10"/>
      <color rgb="FFFF0000"/>
      <name val="Times New Roman"/>
      <family val="1"/>
    </font>
    <font>
      <sz val="9"/>
      <color indexed="81"/>
      <name val="Tahoma"/>
      <family val="2"/>
    </font>
    <font>
      <b/>
      <sz val="10"/>
      <color theme="1"/>
      <name val="Times New Roman"/>
      <family val="1"/>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4"/>
      <color indexed="81"/>
      <name val="Tahoma"/>
      <family val="2"/>
    </font>
    <font>
      <b/>
      <sz val="14"/>
      <color indexed="81"/>
      <name val="Tahoma"/>
      <family val="2"/>
    </font>
    <font>
      <sz val="12"/>
      <color rgb="FF003300"/>
      <name val="Calibri"/>
      <family val="2"/>
      <scheme val="minor"/>
    </font>
    <font>
      <sz val="11"/>
      <color indexed="81"/>
      <name val="Calibri"/>
      <family val="2"/>
      <scheme val="minor"/>
    </font>
    <font>
      <b/>
      <sz val="14"/>
      <color rgb="FF92D050"/>
      <name val="Calibri"/>
      <family val="2"/>
      <scheme val="minor"/>
    </font>
    <font>
      <b/>
      <sz val="12"/>
      <name val="Calibri"/>
      <family val="2"/>
      <scheme val="minor"/>
    </font>
    <font>
      <sz val="11"/>
      <name val="Calibri"/>
      <family val="2"/>
      <scheme val="minor"/>
    </font>
    <font>
      <b/>
      <sz val="11"/>
      <name val="Calibri"/>
      <family val="2"/>
      <scheme val="minor"/>
    </font>
    <font>
      <sz val="12"/>
      <name val="Calibri"/>
      <family val="2"/>
      <scheme val="minor"/>
    </font>
    <font>
      <b/>
      <sz val="11"/>
      <color indexed="9"/>
      <name val="Calibri"/>
      <family val="2"/>
      <scheme val="minor"/>
    </font>
    <font>
      <b/>
      <sz val="12"/>
      <color rgb="FF000000"/>
      <name val="Calibri"/>
      <family val="2"/>
      <scheme val="minor"/>
    </font>
    <font>
      <b/>
      <sz val="11"/>
      <color rgb="FF92D050"/>
      <name val="Calibri"/>
      <family val="2"/>
      <scheme val="minor"/>
    </font>
    <font>
      <b/>
      <sz val="10"/>
      <name val="Calibri"/>
      <family val="2"/>
      <scheme val="minor"/>
    </font>
    <font>
      <b/>
      <sz val="14"/>
      <color theme="1"/>
      <name val="Calibri"/>
      <family val="2"/>
      <scheme val="minor"/>
    </font>
    <font>
      <b/>
      <sz val="10"/>
      <color theme="1"/>
      <name val="Calibri"/>
      <family val="2"/>
      <scheme val="minor"/>
    </font>
    <font>
      <b/>
      <sz val="14"/>
      <name val="Calibri"/>
      <family val="2"/>
      <scheme val="minor"/>
    </font>
    <font>
      <sz val="14"/>
      <color theme="1"/>
      <name val="Calibri"/>
      <family val="2"/>
      <scheme val="minor"/>
    </font>
    <font>
      <sz val="14"/>
      <color theme="0"/>
      <name val="Calibri"/>
      <family val="2"/>
      <scheme val="minor"/>
    </font>
    <font>
      <sz val="8"/>
      <color theme="1"/>
      <name val="Calibri"/>
      <family val="2"/>
      <scheme val="minor"/>
    </font>
    <font>
      <b/>
      <sz val="11"/>
      <color indexed="8"/>
      <name val="Calibri"/>
      <family val="2"/>
      <scheme val="minor"/>
    </font>
    <font>
      <i/>
      <sz val="16"/>
      <color theme="1"/>
      <name val="Calibri"/>
      <family val="2"/>
      <scheme val="minor"/>
    </font>
    <font>
      <sz val="11"/>
      <color rgb="FF00B0F0"/>
      <name val="Calibri"/>
      <family val="2"/>
      <scheme val="minor"/>
    </font>
    <font>
      <sz val="9"/>
      <color theme="1"/>
      <name val="Calibri"/>
      <family val="2"/>
      <scheme val="minor"/>
    </font>
    <font>
      <sz val="12"/>
      <color theme="1"/>
      <name val="Calibri"/>
      <family val="2"/>
    </font>
    <font>
      <i/>
      <sz val="12"/>
      <name val="Calibri"/>
      <family val="2"/>
      <scheme val="minor"/>
    </font>
    <font>
      <sz val="11"/>
      <color rgb="FF000000"/>
      <name val="Calibri"/>
      <family val="2"/>
    </font>
    <font>
      <sz val="14"/>
      <color rgb="FF000000"/>
      <name val="Calibri"/>
      <family val="2"/>
    </font>
    <font>
      <b/>
      <sz val="9"/>
      <color indexed="81"/>
      <name val="Tahoma"/>
      <family val="2"/>
    </font>
    <font>
      <sz val="11"/>
      <color theme="1"/>
      <name val="Abadi"/>
      <family val="2"/>
    </font>
  </fonts>
  <fills count="52">
    <fill>
      <patternFill patternType="none"/>
    </fill>
    <fill>
      <patternFill patternType="gray125"/>
    </fill>
    <fill>
      <patternFill patternType="solid">
        <fgColor theme="0" tint="-0.14999847407452621"/>
        <bgColor indexed="64"/>
      </patternFill>
    </fill>
    <fill>
      <patternFill patternType="solid">
        <fgColor indexed="13"/>
        <bgColor indexed="64"/>
      </patternFill>
    </fill>
    <fill>
      <patternFill patternType="solid">
        <fgColor indexed="52"/>
        <bgColor indexed="64"/>
      </patternFill>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
      <patternFill patternType="solid">
        <fgColor rgb="FF66FF33"/>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4.9989318521683403E-2"/>
        <bgColor theme="0"/>
      </patternFill>
    </fill>
    <fill>
      <patternFill patternType="solid">
        <fgColor rgb="FF92D050"/>
        <bgColor indexed="64"/>
      </patternFill>
    </fill>
    <fill>
      <patternFill patternType="solid">
        <fgColor rgb="FFCCFF99"/>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249977111117893"/>
        <bgColor indexed="64"/>
      </patternFill>
    </fill>
  </fills>
  <borders count="114">
    <border>
      <left/>
      <right/>
      <top/>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rgb="FF92D050"/>
      </bottom>
      <diagonal/>
    </border>
    <border>
      <left/>
      <right/>
      <top style="double">
        <color rgb="FF92D050"/>
      </top>
      <bottom/>
      <diagonal/>
    </border>
    <border>
      <left style="thin">
        <color rgb="FF92D050"/>
      </left>
      <right/>
      <top style="double">
        <color rgb="FF92D050"/>
      </top>
      <bottom/>
      <diagonal/>
    </border>
    <border>
      <left style="thin">
        <color rgb="FF92D050"/>
      </left>
      <right/>
      <top/>
      <bottom/>
      <diagonal/>
    </border>
    <border>
      <left style="thin">
        <color rgb="FF92D050"/>
      </left>
      <right/>
      <top/>
      <bottom style="double">
        <color rgb="FF92D050"/>
      </bottom>
      <diagonal/>
    </border>
    <border>
      <left style="thin">
        <color rgb="FF92D050"/>
      </left>
      <right style="thin">
        <color rgb="FF92D050"/>
      </right>
      <top style="thin">
        <color rgb="FF92D050"/>
      </top>
      <bottom style="thin">
        <color rgb="FF92D050"/>
      </bottom>
      <diagonal/>
    </border>
    <border>
      <left/>
      <right style="thin">
        <color rgb="FF92D050"/>
      </right>
      <top style="thin">
        <color rgb="FF92D050"/>
      </top>
      <bottom/>
      <diagonal/>
    </border>
    <border>
      <left/>
      <right style="thin">
        <color rgb="FF92D050"/>
      </right>
      <top/>
      <bottom/>
      <diagonal/>
    </border>
    <border>
      <left style="thin">
        <color theme="0"/>
      </left>
      <right style="thin">
        <color theme="0"/>
      </right>
      <top style="thin">
        <color theme="0"/>
      </top>
      <bottom style="thin">
        <color theme="0"/>
      </bottom>
      <diagonal/>
    </border>
    <border>
      <left style="thin">
        <color rgb="FF92D050"/>
      </left>
      <right style="thin">
        <color theme="0"/>
      </right>
      <top style="thin">
        <color rgb="FF92D050"/>
      </top>
      <bottom style="thin">
        <color theme="0"/>
      </bottom>
      <diagonal/>
    </border>
    <border>
      <left style="thin">
        <color theme="0"/>
      </left>
      <right style="thin">
        <color theme="0"/>
      </right>
      <top style="thin">
        <color rgb="FF92D050"/>
      </top>
      <bottom style="thin">
        <color theme="0"/>
      </bottom>
      <diagonal/>
    </border>
    <border>
      <left style="thin">
        <color rgb="FF92D050"/>
      </left>
      <right style="thin">
        <color theme="0"/>
      </right>
      <top style="thin">
        <color theme="0"/>
      </top>
      <bottom style="thin">
        <color theme="0"/>
      </bottom>
      <diagonal/>
    </border>
    <border>
      <left style="thin">
        <color rgb="FF92D050"/>
      </left>
      <right style="thin">
        <color theme="0"/>
      </right>
      <top style="thin">
        <color theme="0"/>
      </top>
      <bottom style="thin">
        <color rgb="FF92D050"/>
      </bottom>
      <diagonal/>
    </border>
    <border>
      <left style="thin">
        <color theme="0"/>
      </left>
      <right style="thin">
        <color theme="0"/>
      </right>
      <top style="thin">
        <color theme="0"/>
      </top>
      <bottom style="thin">
        <color rgb="FF92D050"/>
      </bottom>
      <diagonal/>
    </border>
    <border>
      <left style="thin">
        <color theme="0"/>
      </left>
      <right/>
      <top style="thin">
        <color theme="0"/>
      </top>
      <bottom style="thin">
        <color theme="0"/>
      </bottom>
      <diagonal/>
    </border>
    <border>
      <left style="thin">
        <color theme="0"/>
      </left>
      <right style="thin">
        <color theme="0"/>
      </right>
      <top style="thin">
        <color rgb="FF92D050"/>
      </top>
      <bottom/>
      <diagonal/>
    </border>
    <border>
      <left style="thin">
        <color theme="0"/>
      </left>
      <right style="thin">
        <color rgb="FF92D050"/>
      </right>
      <top style="thin">
        <color rgb="FF92D050"/>
      </top>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
      <left style="thin">
        <color rgb="FF92D050"/>
      </left>
      <right style="thin">
        <color rgb="FF92D050"/>
      </right>
      <top/>
      <bottom/>
      <diagonal/>
    </border>
    <border>
      <left style="thin">
        <color rgb="FF92D050"/>
      </left>
      <right style="thin">
        <color rgb="FF92D050"/>
      </right>
      <top/>
      <bottom style="thin">
        <color rgb="FF92D05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indexed="64"/>
      </left>
      <right/>
      <top style="thin">
        <color indexed="64"/>
      </top>
      <bottom/>
      <diagonal/>
    </border>
    <border>
      <left/>
      <right/>
      <top style="thin">
        <color indexed="64"/>
      </top>
      <bottom/>
      <diagonal/>
    </border>
    <border>
      <left style="thin">
        <color theme="1" tint="0.499984740745262"/>
      </left>
      <right/>
      <top style="thin">
        <color theme="1" tint="0.499984740745262"/>
      </top>
      <bottom style="thin">
        <color indexed="64"/>
      </bottom>
      <diagonal/>
    </border>
    <border>
      <left/>
      <right style="double">
        <color rgb="FF92D050"/>
      </right>
      <top style="double">
        <color rgb="FF92D050"/>
      </top>
      <bottom/>
      <diagonal/>
    </border>
    <border>
      <left/>
      <right style="double">
        <color rgb="FF92D050"/>
      </right>
      <top/>
      <bottom/>
      <diagonal/>
    </border>
    <border>
      <left/>
      <right style="double">
        <color rgb="FF92D050"/>
      </right>
      <top/>
      <bottom style="double">
        <color rgb="FF92D050"/>
      </bottom>
      <diagonal/>
    </border>
    <border>
      <left style="thin">
        <color theme="1" tint="0.499984740745262"/>
      </left>
      <right style="thin">
        <color indexed="64"/>
      </right>
      <top/>
      <bottom style="thin">
        <color theme="1" tint="0.499984740745262"/>
      </bottom>
      <diagonal/>
    </border>
    <border>
      <left/>
      <right/>
      <top style="thin">
        <color theme="1" tint="0.499984740745262"/>
      </top>
      <bottom style="thin">
        <color indexed="64"/>
      </bottom>
      <diagonal/>
    </border>
    <border>
      <left/>
      <right/>
      <top/>
      <bottom style="thin">
        <color theme="1" tint="0.499984740745262"/>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indexed="64"/>
      </left>
      <right style="thin">
        <color indexed="64"/>
      </right>
      <top style="thin">
        <color indexed="64"/>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n">
        <color rgb="FF00CC00"/>
      </bottom>
      <diagonal/>
    </border>
    <border>
      <left style="thin">
        <color rgb="FF00CC00"/>
      </left>
      <right/>
      <top style="thin">
        <color rgb="FF00CC00"/>
      </top>
      <bottom/>
      <diagonal/>
    </border>
    <border>
      <left/>
      <right style="thin">
        <color rgb="FF00CC00"/>
      </right>
      <top style="thin">
        <color rgb="FF00CC00"/>
      </top>
      <bottom/>
      <diagonal/>
    </border>
    <border>
      <left style="thin">
        <color rgb="FF00CC00"/>
      </left>
      <right/>
      <top/>
      <bottom/>
      <diagonal/>
    </border>
    <border>
      <left/>
      <right style="thin">
        <color rgb="FF00CC00"/>
      </right>
      <top/>
      <bottom/>
      <diagonal/>
    </border>
    <border>
      <left style="thin">
        <color rgb="FF00CC00"/>
      </left>
      <right/>
      <top/>
      <bottom style="thin">
        <color rgb="FF00CC00"/>
      </bottom>
      <diagonal/>
    </border>
    <border>
      <left/>
      <right style="thin">
        <color rgb="FF00CC00"/>
      </right>
      <top/>
      <bottom style="thin">
        <color rgb="FF00CC00"/>
      </bottom>
      <diagonal/>
    </border>
    <border>
      <left/>
      <right/>
      <top/>
      <bottom style="double">
        <color rgb="FF00CC00"/>
      </bottom>
      <diagonal/>
    </border>
    <border>
      <left/>
      <right/>
      <top style="thin">
        <color rgb="FF00CC00"/>
      </top>
      <bottom style="double">
        <color rgb="FF00CC00"/>
      </bottom>
      <diagonal/>
    </border>
    <border>
      <left style="thin">
        <color rgb="FF00CC00"/>
      </left>
      <right style="thin">
        <color rgb="FF00CC00"/>
      </right>
      <top/>
      <bottom style="thin">
        <color rgb="FF00CC00"/>
      </bottom>
      <diagonal/>
    </border>
  </borders>
  <cellStyleXfs count="310">
    <xf numFmtId="170" fontId="0" fillId="0" borderId="0"/>
    <xf numFmtId="170" fontId="1" fillId="0" borderId="0"/>
    <xf numFmtId="43" fontId="1" fillId="0" borderId="0" applyFont="0" applyFill="0" applyBorder="0" applyAlignment="0" applyProtection="0"/>
    <xf numFmtId="170" fontId="2" fillId="0" borderId="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65" fontId="8" fillId="0" borderId="0" applyFont="0" applyFill="0" applyBorder="0" applyAlignment="0" applyProtection="0"/>
    <xf numFmtId="170" fontId="1" fillId="0" borderId="0"/>
    <xf numFmtId="169" fontId="1" fillId="0" borderId="0" applyFont="0" applyFill="0" applyBorder="0" applyAlignment="0" applyProtection="0"/>
    <xf numFmtId="170" fontId="18" fillId="22" borderId="0" applyNumberFormat="0" applyBorder="0" applyAlignment="0" applyProtection="0"/>
    <xf numFmtId="170" fontId="18" fillId="23" borderId="0" applyNumberFormat="0" applyBorder="0" applyAlignment="0" applyProtection="0"/>
    <xf numFmtId="170" fontId="18" fillId="24" borderId="0" applyNumberFormat="0" applyBorder="0" applyAlignment="0" applyProtection="0"/>
    <xf numFmtId="170" fontId="18" fillId="25" borderId="0" applyNumberFormat="0" applyBorder="0" applyAlignment="0" applyProtection="0"/>
    <xf numFmtId="170" fontId="18" fillId="26" borderId="0" applyNumberFormat="0" applyBorder="0" applyAlignment="0" applyProtection="0"/>
    <xf numFmtId="170" fontId="18" fillId="27" borderId="0" applyNumberFormat="0" applyBorder="0" applyAlignment="0" applyProtection="0"/>
    <xf numFmtId="170" fontId="18" fillId="28" borderId="0" applyNumberFormat="0" applyBorder="0" applyAlignment="0" applyProtection="0"/>
    <xf numFmtId="170" fontId="18" fillId="29" borderId="0" applyNumberFormat="0" applyBorder="0" applyAlignment="0" applyProtection="0"/>
    <xf numFmtId="170" fontId="18" fillId="30" borderId="0" applyNumberFormat="0" applyBorder="0" applyAlignment="0" applyProtection="0"/>
    <xf numFmtId="170" fontId="18" fillId="25" borderId="0" applyNumberFormat="0" applyBorder="0" applyAlignment="0" applyProtection="0"/>
    <xf numFmtId="170" fontId="18" fillId="28" borderId="0" applyNumberFormat="0" applyBorder="0" applyAlignment="0" applyProtection="0"/>
    <xf numFmtId="170" fontId="18" fillId="31" borderId="0" applyNumberFormat="0" applyBorder="0" applyAlignment="0" applyProtection="0"/>
    <xf numFmtId="170" fontId="19" fillId="32" borderId="0" applyNumberFormat="0" applyBorder="0" applyAlignment="0" applyProtection="0"/>
    <xf numFmtId="170" fontId="19" fillId="29" borderId="0" applyNumberFormat="0" applyBorder="0" applyAlignment="0" applyProtection="0"/>
    <xf numFmtId="170" fontId="19" fillId="30" borderId="0" applyNumberFormat="0" applyBorder="0" applyAlignment="0" applyProtection="0"/>
    <xf numFmtId="170" fontId="19" fillId="33" borderId="0" applyNumberFormat="0" applyBorder="0" applyAlignment="0" applyProtection="0"/>
    <xf numFmtId="170" fontId="19" fillId="34" borderId="0" applyNumberFormat="0" applyBorder="0" applyAlignment="0" applyProtection="0"/>
    <xf numFmtId="170" fontId="19" fillId="35" borderId="0" applyNumberFormat="0" applyBorder="0" applyAlignment="0" applyProtection="0"/>
    <xf numFmtId="170" fontId="20" fillId="24" borderId="0" applyNumberFormat="0" applyBorder="0" applyAlignment="0" applyProtection="0"/>
    <xf numFmtId="170" fontId="21" fillId="36" borderId="8" applyNumberFormat="0" applyAlignment="0" applyProtection="0"/>
    <xf numFmtId="170" fontId="22" fillId="37" borderId="9" applyNumberFormat="0" applyAlignment="0" applyProtection="0"/>
    <xf numFmtId="170" fontId="23" fillId="0" borderId="10" applyNumberFormat="0" applyFill="0" applyAlignment="0" applyProtection="0"/>
    <xf numFmtId="170" fontId="24" fillId="0" borderId="0" applyNumberFormat="0" applyFill="0" applyBorder="0" applyAlignment="0" applyProtection="0"/>
    <xf numFmtId="170" fontId="19" fillId="38" borderId="0" applyNumberFormat="0" applyBorder="0" applyAlignment="0" applyProtection="0"/>
    <xf numFmtId="170" fontId="19" fillId="39" borderId="0" applyNumberFormat="0" applyBorder="0" applyAlignment="0" applyProtection="0"/>
    <xf numFmtId="170" fontId="19" fillId="40" borderId="0" applyNumberFormat="0" applyBorder="0" applyAlignment="0" applyProtection="0"/>
    <xf numFmtId="170" fontId="19" fillId="33" borderId="0" applyNumberFormat="0" applyBorder="0" applyAlignment="0" applyProtection="0"/>
    <xf numFmtId="170" fontId="19" fillId="34" borderId="0" applyNumberFormat="0" applyBorder="0" applyAlignment="0" applyProtection="0"/>
    <xf numFmtId="170" fontId="19" fillId="41" borderId="0" applyNumberFormat="0" applyBorder="0" applyAlignment="0" applyProtection="0"/>
    <xf numFmtId="170" fontId="25" fillId="27" borderId="8" applyNumberFormat="0" applyAlignment="0" applyProtection="0"/>
    <xf numFmtId="170" fontId="1" fillId="0" borderId="0" applyFont="0" applyFill="0" applyBorder="0" applyAlignment="0" applyProtection="0"/>
    <xf numFmtId="170" fontId="1" fillId="0" borderId="0" applyFont="0" applyFill="0" applyBorder="0" applyAlignment="0" applyProtection="0"/>
    <xf numFmtId="170" fontId="26" fillId="23" borderId="0" applyNumberFormat="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27" fillId="42" borderId="0" applyNumberFormat="0" applyBorder="0" applyAlignment="0" applyProtection="0"/>
    <xf numFmtId="170" fontId="1" fillId="0" borderId="0"/>
    <xf numFmtId="170" fontId="1" fillId="0" borderId="0"/>
    <xf numFmtId="170" fontId="1" fillId="0" borderId="0"/>
    <xf numFmtId="170" fontId="1" fillId="43" borderId="11" applyNumberFormat="0" applyFont="0" applyAlignment="0" applyProtection="0"/>
    <xf numFmtId="170" fontId="1" fillId="43" borderId="1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28" fillId="36" borderId="12" applyNumberFormat="0" applyAlignment="0" applyProtection="0"/>
    <xf numFmtId="170" fontId="29" fillId="0" borderId="0" applyNumberFormat="0" applyFill="0" applyBorder="0" applyAlignment="0" applyProtection="0"/>
    <xf numFmtId="170" fontId="30" fillId="0" borderId="0" applyNumberFormat="0" applyFill="0" applyBorder="0" applyAlignment="0" applyProtection="0"/>
    <xf numFmtId="170" fontId="31" fillId="0" borderId="13" applyNumberFormat="0" applyFill="0" applyAlignment="0" applyProtection="0"/>
    <xf numFmtId="170" fontId="32" fillId="0" borderId="14" applyNumberFormat="0" applyFill="0" applyAlignment="0" applyProtection="0"/>
    <xf numFmtId="170" fontId="24" fillId="0" borderId="15" applyNumberFormat="0" applyFill="0" applyAlignment="0" applyProtection="0"/>
    <xf numFmtId="170" fontId="33" fillId="0" borderId="0" applyNumberFormat="0" applyFill="0" applyBorder="0" applyAlignment="0" applyProtection="0"/>
    <xf numFmtId="170" fontId="34" fillId="0" borderId="16" applyNumberFormat="0" applyFill="0" applyAlignment="0" applyProtection="0"/>
    <xf numFmtId="164" fontId="8" fillId="0" borderId="0" applyFon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25" fillId="27" borderId="53" applyNumberFormat="0" applyAlignment="0" applyProtection="0"/>
    <xf numFmtId="170" fontId="25" fillId="27" borderId="44" applyNumberFormat="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25" fillId="27" borderId="48" applyNumberFormat="0" applyAlignment="0" applyProtection="0"/>
    <xf numFmtId="170" fontId="21" fillId="36" borderId="44" applyNumberFormat="0" applyAlignment="0" applyProtection="0"/>
    <xf numFmtId="170" fontId="21" fillId="36" borderId="40" applyNumberFormat="0" applyAlignment="0" applyProtection="0"/>
    <xf numFmtId="170" fontId="25" fillId="27" borderId="57" applyNumberFormat="0" applyAlignment="0" applyProtection="0"/>
    <xf numFmtId="170" fontId="25" fillId="27" borderId="40" applyNumberFormat="0" applyAlignment="0" applyProtection="0"/>
    <xf numFmtId="170" fontId="21" fillId="36" borderId="48" applyNumberFormat="0" applyAlignment="0" applyProtection="0"/>
    <xf numFmtId="170" fontId="21" fillId="36" borderId="53" applyNumberFormat="0" applyAlignment="0" applyProtection="0"/>
    <xf numFmtId="170" fontId="21" fillId="36" borderId="57" applyNumberFormat="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1" fillId="43" borderId="41" applyNumberFormat="0" applyFont="0" applyAlignment="0" applyProtection="0"/>
    <xf numFmtId="170" fontId="1" fillId="43" borderId="41" applyNumberFormat="0" applyFont="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28" fillId="36" borderId="42" applyNumberFormat="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4" fillId="0" borderId="43" applyNumberFormat="0" applyFill="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1" fillId="43" borderId="45" applyNumberFormat="0" applyFont="0" applyAlignment="0" applyProtection="0"/>
    <xf numFmtId="170" fontId="1" fillId="43" borderId="45" applyNumberFormat="0" applyFont="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28" fillId="36" borderId="46" applyNumberFormat="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4" fillId="0" borderId="47" applyNumberFormat="0" applyFill="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1" fillId="43" borderId="49" applyNumberFormat="0" applyFont="0" applyAlignment="0" applyProtection="0"/>
    <xf numFmtId="170" fontId="1" fillId="43" borderId="49" applyNumberFormat="0" applyFont="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28" fillId="36" borderId="50" applyNumberFormat="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24" fillId="0" borderId="51" applyNumberFormat="0" applyFill="0" applyAlignment="0" applyProtection="0"/>
    <xf numFmtId="170" fontId="4" fillId="0" borderId="0" applyNumberFormat="0" applyFill="0" applyBorder="0" applyAlignment="0" applyProtection="0"/>
    <xf numFmtId="170" fontId="34" fillId="0" borderId="52" applyNumberFormat="0" applyFill="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1" fillId="43" borderId="54" applyNumberFormat="0" applyFont="0" applyAlignment="0" applyProtection="0"/>
    <xf numFmtId="170" fontId="1" fillId="43" borderId="54" applyNumberFormat="0" applyFont="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28" fillId="36" borderId="55" applyNumberFormat="0" applyAlignment="0" applyProtection="0"/>
    <xf numFmtId="170" fontId="4" fillId="0" borderId="0" applyNumberFormat="0" applyFill="0" applyBorder="0" applyAlignment="0" applyProtection="0"/>
    <xf numFmtId="170" fontId="3" fillId="0" borderId="0" applyNumberFormat="0" applyFill="0" applyBorder="0" applyAlignment="0" applyProtection="0"/>
    <xf numFmtId="170" fontId="34" fillId="0" borderId="56" applyNumberFormat="0" applyFill="0" applyAlignment="0" applyProtection="0"/>
    <xf numFmtId="170" fontId="1" fillId="43" borderId="58" applyNumberFormat="0" applyFont="0" applyAlignment="0" applyProtection="0"/>
    <xf numFmtId="170" fontId="1" fillId="43" borderId="58" applyNumberFormat="0" applyFont="0" applyAlignment="0" applyProtection="0"/>
    <xf numFmtId="170" fontId="28" fillId="36" borderId="59" applyNumberFormat="0" applyAlignment="0" applyProtection="0"/>
    <xf numFmtId="170" fontId="34" fillId="0" borderId="60" applyNumberFormat="0" applyFill="0" applyAlignment="0" applyProtection="0"/>
    <xf numFmtId="0" fontId="8" fillId="0" borderId="0"/>
    <xf numFmtId="0" fontId="8" fillId="0" borderId="0"/>
    <xf numFmtId="43" fontId="8" fillId="0" borderId="0" applyFont="0" applyFill="0" applyBorder="0" applyAlignment="0" applyProtection="0"/>
  </cellStyleXfs>
  <cellXfs count="466">
    <xf numFmtId="170" fontId="0" fillId="0" borderId="0" xfId="0"/>
    <xf numFmtId="170" fontId="5" fillId="0" borderId="0" xfId="0" applyFont="1"/>
    <xf numFmtId="170" fontId="7" fillId="2" borderId="0" xfId="0" applyFont="1" applyFill="1" applyAlignment="1">
      <alignment horizontal="center"/>
    </xf>
    <xf numFmtId="170" fontId="7" fillId="14" borderId="0" xfId="0" applyFont="1" applyFill="1" applyAlignment="1">
      <alignment horizontal="center"/>
    </xf>
    <xf numFmtId="170" fontId="7" fillId="15" borderId="0" xfId="0" applyFont="1" applyFill="1" applyAlignment="1">
      <alignment horizontal="center"/>
    </xf>
    <xf numFmtId="170" fontId="7" fillId="13" borderId="0" xfId="0" applyFont="1" applyFill="1" applyAlignment="1">
      <alignment horizontal="center"/>
    </xf>
    <xf numFmtId="170" fontId="7" fillId="16" borderId="0" xfId="0" applyFont="1" applyFill="1" applyAlignment="1">
      <alignment horizontal="center"/>
    </xf>
    <xf numFmtId="170" fontId="7" fillId="17" borderId="0" xfId="0" applyFont="1" applyFill="1" applyAlignment="1">
      <alignment horizontal="center"/>
    </xf>
    <xf numFmtId="170" fontId="7" fillId="18" borderId="0" xfId="0" applyFont="1" applyFill="1" applyAlignment="1">
      <alignment horizontal="center"/>
    </xf>
    <xf numFmtId="170" fontId="7" fillId="19" borderId="0" xfId="0" applyFont="1" applyFill="1" applyAlignment="1">
      <alignment horizontal="center"/>
    </xf>
    <xf numFmtId="170" fontId="7" fillId="20" borderId="0" xfId="0" applyFont="1" applyFill="1" applyAlignment="1">
      <alignment horizontal="center"/>
    </xf>
    <xf numFmtId="170" fontId="7" fillId="21" borderId="0" xfId="0" applyFont="1" applyFill="1" applyAlignment="1">
      <alignment horizontal="center"/>
    </xf>
    <xf numFmtId="170" fontId="9" fillId="0" borderId="0" xfId="1" applyFont="1" applyAlignment="1">
      <alignment vertical="top"/>
    </xf>
    <xf numFmtId="166" fontId="10" fillId="0" borderId="0" xfId="2" applyNumberFormat="1" applyFont="1" applyAlignment="1">
      <alignment horizontal="center" vertical="top"/>
    </xf>
    <xf numFmtId="166" fontId="10" fillId="0" borderId="0" xfId="2" applyNumberFormat="1" applyFont="1" applyAlignment="1">
      <alignment vertical="top"/>
    </xf>
    <xf numFmtId="170" fontId="10" fillId="0" borderId="0" xfId="1" applyFont="1" applyAlignment="1">
      <alignment vertical="top"/>
    </xf>
    <xf numFmtId="170" fontId="11" fillId="0" borderId="0" xfId="1" applyFont="1" applyAlignment="1">
      <alignment vertical="top"/>
    </xf>
    <xf numFmtId="170" fontId="12" fillId="0" borderId="3" xfId="1" applyFont="1" applyBorder="1" applyAlignment="1">
      <alignment vertical="top"/>
    </xf>
    <xf numFmtId="166" fontId="12" fillId="0" borderId="4" xfId="2" applyNumberFormat="1" applyFont="1" applyBorder="1" applyAlignment="1">
      <alignment horizontal="center" vertical="top"/>
    </xf>
    <xf numFmtId="166" fontId="12" fillId="0" borderId="4" xfId="2" applyNumberFormat="1" applyFont="1" applyBorder="1" applyAlignment="1">
      <alignment vertical="top"/>
    </xf>
    <xf numFmtId="166" fontId="12" fillId="0" borderId="5" xfId="2" applyNumberFormat="1" applyFont="1" applyBorder="1" applyAlignment="1">
      <alignment vertical="top"/>
    </xf>
    <xf numFmtId="170" fontId="12" fillId="0" borderId="6" xfId="1" applyFont="1" applyBorder="1" applyAlignment="1">
      <alignment vertical="top"/>
    </xf>
    <xf numFmtId="166" fontId="12" fillId="0" borderId="7" xfId="2" applyNumberFormat="1" applyFont="1" applyBorder="1" applyAlignment="1">
      <alignment horizontal="center" vertical="top"/>
    </xf>
    <xf numFmtId="166" fontId="12" fillId="0" borderId="7" xfId="2" applyNumberFormat="1" applyFont="1" applyBorder="1" applyAlignment="1">
      <alignment vertical="top"/>
    </xf>
    <xf numFmtId="166" fontId="12" fillId="0" borderId="1" xfId="2" applyNumberFormat="1" applyFont="1" applyBorder="1" applyAlignment="1">
      <alignment vertical="top"/>
    </xf>
    <xf numFmtId="166" fontId="10" fillId="0" borderId="2" xfId="2" applyNumberFormat="1" applyFont="1" applyBorder="1" applyAlignment="1">
      <alignment horizontal="center" vertical="top"/>
    </xf>
    <xf numFmtId="166" fontId="10" fillId="0" borderId="2" xfId="2" applyNumberFormat="1" applyFont="1" applyBorder="1" applyAlignment="1">
      <alignment vertical="top"/>
    </xf>
    <xf numFmtId="166" fontId="10" fillId="10" borderId="2" xfId="2" applyNumberFormat="1" applyFont="1" applyFill="1" applyBorder="1" applyAlignment="1">
      <alignment horizontal="center" vertical="top" wrapText="1"/>
    </xf>
    <xf numFmtId="166" fontId="10" fillId="10" borderId="2" xfId="2" applyNumberFormat="1" applyFont="1" applyFill="1" applyBorder="1" applyAlignment="1">
      <alignment vertical="top" wrapText="1"/>
    </xf>
    <xf numFmtId="170" fontId="0" fillId="0" borderId="2" xfId="0" applyBorder="1" applyAlignment="1">
      <alignment horizontal="left" vertical="top" wrapText="1"/>
    </xf>
    <xf numFmtId="170" fontId="17" fillId="0" borderId="2" xfId="0" applyFont="1" applyBorder="1" applyAlignment="1">
      <alignment horizontal="left" vertical="top" wrapText="1"/>
    </xf>
    <xf numFmtId="170" fontId="7" fillId="45" borderId="0" xfId="0" applyFont="1" applyFill="1"/>
    <xf numFmtId="170" fontId="0" fillId="0" borderId="0" xfId="0" applyFont="1" applyAlignment="1">
      <alignment vertical="top"/>
    </xf>
    <xf numFmtId="170" fontId="6" fillId="0" borderId="0" xfId="0" applyFont="1" applyAlignment="1">
      <alignment vertical="center"/>
    </xf>
    <xf numFmtId="170" fontId="5" fillId="0" borderId="0" xfId="0" applyFont="1" applyAlignment="1">
      <alignment vertical="center"/>
    </xf>
    <xf numFmtId="170" fontId="39" fillId="0" borderId="0" xfId="0" applyFont="1" applyAlignment="1">
      <alignment vertical="center"/>
    </xf>
    <xf numFmtId="170" fontId="0" fillId="0" borderId="0" xfId="0" applyFont="1"/>
    <xf numFmtId="170" fontId="0" fillId="0" borderId="0" xfId="0" applyFont="1" applyAlignment="1">
      <alignment horizontal="center"/>
    </xf>
    <xf numFmtId="170" fontId="0" fillId="45" borderId="0" xfId="0" applyFont="1" applyFill="1"/>
    <xf numFmtId="170" fontId="0" fillId="2" borderId="0" xfId="0" applyFont="1" applyFill="1"/>
    <xf numFmtId="170" fontId="0" fillId="13" borderId="0" xfId="0" applyFont="1" applyFill="1"/>
    <xf numFmtId="170" fontId="0" fillId="17" borderId="0" xfId="0" applyFont="1" applyFill="1"/>
    <xf numFmtId="170" fontId="0" fillId="19" borderId="0" xfId="0" applyFont="1" applyFill="1" applyAlignment="1">
      <alignment vertical="center" wrapText="1"/>
    </xf>
    <xf numFmtId="170" fontId="0" fillId="16" borderId="0" xfId="0" applyFont="1" applyFill="1" applyAlignment="1">
      <alignment vertical="center" wrapText="1"/>
    </xf>
    <xf numFmtId="170" fontId="0" fillId="20" borderId="0" xfId="0" applyFont="1" applyFill="1" applyAlignment="1">
      <alignment vertical="center" wrapText="1"/>
    </xf>
    <xf numFmtId="170" fontId="0" fillId="18" borderId="0" xfId="0" applyFont="1" applyFill="1" applyAlignment="1">
      <alignment vertical="center" wrapText="1"/>
    </xf>
    <xf numFmtId="170" fontId="0" fillId="14" borderId="0" xfId="0" applyFont="1" applyFill="1" applyAlignment="1">
      <alignment vertical="center" wrapText="1"/>
    </xf>
    <xf numFmtId="170" fontId="0" fillId="0" borderId="0" xfId="0" applyFont="1" applyAlignment="1">
      <alignment vertical="center" wrapText="1"/>
    </xf>
    <xf numFmtId="170" fontId="0" fillId="15" borderId="0" xfId="0" applyFont="1" applyFill="1"/>
    <xf numFmtId="170" fontId="0" fillId="21" borderId="0" xfId="0" applyFont="1" applyFill="1"/>
    <xf numFmtId="170" fontId="0" fillId="19" borderId="0" xfId="0" applyFont="1" applyFill="1"/>
    <xf numFmtId="170" fontId="0" fillId="16" borderId="0" xfId="0" applyFont="1" applyFill="1" applyAlignment="1">
      <alignment horizontal="center"/>
    </xf>
    <xf numFmtId="170" fontId="0" fillId="20" borderId="0" xfId="0" applyFont="1" applyFill="1" applyAlignment="1">
      <alignment horizontal="center"/>
    </xf>
    <xf numFmtId="170" fontId="41" fillId="0" borderId="0" xfId="1" quotePrefix="1" applyFont="1" applyFill="1" applyBorder="1" applyAlignment="1">
      <alignment horizontal="center" vertical="center" wrapText="1"/>
    </xf>
    <xf numFmtId="170" fontId="41" fillId="0" borderId="0" xfId="1" quotePrefix="1" applyFont="1" applyFill="1" applyBorder="1" applyAlignment="1">
      <alignment horizontal="left" vertical="center" wrapText="1"/>
    </xf>
    <xf numFmtId="170" fontId="41" fillId="0" borderId="0" xfId="1" applyFont="1" applyFill="1" applyBorder="1" applyAlignment="1">
      <alignment horizontal="left" vertical="center" wrapText="1"/>
    </xf>
    <xf numFmtId="170" fontId="7" fillId="0" borderId="0" xfId="0" applyFont="1" applyAlignment="1">
      <alignment horizontal="left" vertical="center"/>
    </xf>
    <xf numFmtId="170" fontId="44" fillId="0" borderId="0" xfId="1" applyFont="1" applyFill="1" applyBorder="1" applyAlignment="1">
      <alignment horizontal="center" vertical="center" wrapText="1"/>
    </xf>
    <xf numFmtId="170" fontId="7" fillId="0" borderId="0" xfId="1" applyFont="1" applyFill="1" applyBorder="1" applyAlignment="1">
      <alignment horizontal="center" vertical="center" wrapText="1"/>
    </xf>
    <xf numFmtId="170" fontId="7" fillId="0" borderId="0" xfId="0" applyFont="1" applyFill="1" applyBorder="1" applyAlignment="1">
      <alignment horizontal="center" vertical="center" wrapText="1"/>
    </xf>
    <xf numFmtId="170" fontId="42" fillId="0" borderId="0" xfId="0" applyFont="1" applyBorder="1" applyAlignment="1">
      <alignment horizontal="center" vertical="center" wrapText="1"/>
    </xf>
    <xf numFmtId="170" fontId="41" fillId="0" borderId="0" xfId="0" applyFont="1" applyBorder="1" applyAlignment="1">
      <alignment horizontal="justify" vertical="center" wrapText="1"/>
    </xf>
    <xf numFmtId="170" fontId="0" fillId="0" borderId="0" xfId="0" applyFont="1" applyAlignment="1">
      <alignment vertical="center"/>
    </xf>
    <xf numFmtId="170" fontId="0" fillId="0" borderId="0" xfId="0" applyFont="1" applyAlignment="1">
      <alignment horizontal="left" vertical="center"/>
    </xf>
    <xf numFmtId="170" fontId="45" fillId="0" borderId="17" xfId="0" applyFont="1" applyBorder="1" applyAlignment="1">
      <alignment vertical="center"/>
    </xf>
    <xf numFmtId="170" fontId="0" fillId="0" borderId="17" xfId="0" applyFont="1" applyBorder="1" applyAlignment="1">
      <alignment vertical="center"/>
    </xf>
    <xf numFmtId="170" fontId="0" fillId="0" borderId="17" xfId="0" applyFont="1" applyBorder="1" applyAlignment="1">
      <alignment horizontal="left" vertical="center"/>
    </xf>
    <xf numFmtId="170" fontId="41" fillId="0" borderId="0" xfId="1" applyFont="1" applyAlignment="1">
      <alignment vertical="center"/>
    </xf>
    <xf numFmtId="170" fontId="41" fillId="0" borderId="0" xfId="1" applyFont="1" applyAlignment="1">
      <alignment horizontal="left" vertical="center"/>
    </xf>
    <xf numFmtId="170" fontId="0" fillId="0" borderId="0" xfId="0" applyFont="1" applyBorder="1" applyAlignment="1">
      <alignment horizontal="justify" vertical="center" wrapText="1"/>
    </xf>
    <xf numFmtId="170" fontId="0" fillId="0" borderId="0" xfId="0" applyFont="1" applyBorder="1" applyAlignment="1">
      <alignment horizontal="justify" vertical="center"/>
    </xf>
    <xf numFmtId="170" fontId="7" fillId="0" borderId="0" xfId="0" applyFont="1" applyBorder="1" applyAlignment="1">
      <alignment horizontal="left" vertical="center"/>
    </xf>
    <xf numFmtId="170" fontId="7" fillId="0" borderId="17" xfId="0" applyFont="1" applyBorder="1" applyAlignment="1">
      <alignment horizontal="left" vertical="center"/>
    </xf>
    <xf numFmtId="170" fontId="41" fillId="0" borderId="17" xfId="1" applyFont="1" applyBorder="1" applyAlignment="1">
      <alignment vertical="center"/>
    </xf>
    <xf numFmtId="170" fontId="41" fillId="0" borderId="17" xfId="1" applyFont="1" applyBorder="1" applyAlignment="1">
      <alignment horizontal="left" vertical="center"/>
    </xf>
    <xf numFmtId="170" fontId="41" fillId="0" borderId="20" xfId="1" applyFont="1" applyBorder="1" applyAlignment="1">
      <alignment horizontal="left" vertical="center"/>
    </xf>
    <xf numFmtId="170" fontId="0" fillId="0" borderId="24" xfId="0" applyFont="1" applyBorder="1" applyAlignment="1">
      <alignment vertical="center"/>
    </xf>
    <xf numFmtId="3" fontId="0" fillId="44" borderId="0" xfId="0" applyNumberFormat="1" applyFont="1" applyFill="1" applyBorder="1" applyAlignment="1">
      <alignment horizontal="center" vertical="center"/>
    </xf>
    <xf numFmtId="170" fontId="0" fillId="44" borderId="0" xfId="0" applyFont="1" applyFill="1" applyBorder="1" applyAlignment="1">
      <alignment horizontal="center" vertical="center"/>
    </xf>
    <xf numFmtId="170" fontId="0" fillId="44" borderId="17" xfId="0" applyFont="1" applyFill="1" applyBorder="1" applyAlignment="1">
      <alignment horizontal="center" vertical="center"/>
    </xf>
    <xf numFmtId="170" fontId="0" fillId="0" borderId="22" xfId="0" applyFont="1" applyBorder="1" applyAlignment="1">
      <alignment horizontal="left" vertical="center"/>
    </xf>
    <xf numFmtId="170" fontId="0" fillId="0" borderId="22" xfId="0" applyFont="1" applyBorder="1" applyAlignment="1">
      <alignment horizontal="center" vertical="center"/>
    </xf>
    <xf numFmtId="3" fontId="0" fillId="0" borderId="22" xfId="0" applyNumberFormat="1" applyFont="1" applyBorder="1" applyAlignment="1">
      <alignment horizontal="center" vertical="center"/>
    </xf>
    <xf numFmtId="9" fontId="0" fillId="0" borderId="22" xfId="0" applyNumberFormat="1" applyFont="1" applyBorder="1" applyAlignment="1">
      <alignment horizontal="center" vertical="center"/>
    </xf>
    <xf numFmtId="167" fontId="0" fillId="0" borderId="22" xfId="0" applyNumberFormat="1" applyFont="1" applyBorder="1" applyAlignment="1">
      <alignment horizontal="center" vertical="center"/>
    </xf>
    <xf numFmtId="10" fontId="0" fillId="0" borderId="22" xfId="0" applyNumberFormat="1" applyFont="1" applyBorder="1" applyAlignment="1">
      <alignment horizontal="center" vertical="center"/>
    </xf>
    <xf numFmtId="170" fontId="42" fillId="48" borderId="22" xfId="0" applyFont="1" applyFill="1" applyBorder="1" applyAlignment="1">
      <alignment horizontal="center" vertical="center"/>
    </xf>
    <xf numFmtId="9" fontId="0" fillId="7" borderId="22" xfId="0" applyNumberFormat="1" applyFont="1" applyFill="1" applyBorder="1" applyAlignment="1">
      <alignment horizontal="center" vertical="center"/>
    </xf>
    <xf numFmtId="170" fontId="46" fillId="0" borderId="0" xfId="0" applyFont="1" applyAlignment="1">
      <alignment vertical="center"/>
    </xf>
    <xf numFmtId="170" fontId="0" fillId="0" borderId="0" xfId="0" applyFont="1" applyFill="1" applyBorder="1" applyAlignment="1">
      <alignment horizontal="left" vertical="top" wrapText="1"/>
    </xf>
    <xf numFmtId="170" fontId="0" fillId="0" borderId="23" xfId="0" applyFont="1" applyBorder="1" applyAlignment="1">
      <alignment horizontal="left" vertical="top" wrapText="1"/>
    </xf>
    <xf numFmtId="170" fontId="0" fillId="0" borderId="24" xfId="0" applyFont="1" applyBorder="1" applyAlignment="1">
      <alignment horizontal="left" vertical="top" wrapText="1"/>
    </xf>
    <xf numFmtId="170" fontId="0" fillId="0" borderId="37" xfId="0" applyFont="1" applyFill="1" applyBorder="1" applyAlignment="1">
      <alignment horizontal="left" vertical="top" wrapText="1"/>
    </xf>
    <xf numFmtId="170" fontId="0" fillId="0" borderId="38" xfId="0" applyFont="1" applyFill="1" applyBorder="1" applyAlignment="1">
      <alignment horizontal="left" vertical="top" wrapText="1"/>
    </xf>
    <xf numFmtId="170" fontId="0" fillId="0" borderId="39" xfId="0" applyFont="1" applyFill="1" applyBorder="1" applyAlignment="1">
      <alignment horizontal="left" vertical="top" wrapText="1"/>
    </xf>
    <xf numFmtId="170" fontId="0" fillId="0" borderId="37" xfId="0" applyFont="1" applyBorder="1" applyAlignment="1">
      <alignment horizontal="left" vertical="top" wrapText="1"/>
    </xf>
    <xf numFmtId="170" fontId="0" fillId="0" borderId="38" xfId="0" applyFont="1" applyBorder="1" applyAlignment="1">
      <alignment horizontal="left" vertical="top" wrapText="1"/>
    </xf>
    <xf numFmtId="170" fontId="0" fillId="0" borderId="39" xfId="0" applyFont="1" applyBorder="1" applyAlignment="1">
      <alignment horizontal="left" vertical="top" wrapText="1"/>
    </xf>
    <xf numFmtId="170" fontId="0" fillId="0" borderId="22" xfId="0" applyFont="1" applyBorder="1" applyAlignment="1">
      <alignment horizontal="justify" vertical="top" wrapText="1"/>
    </xf>
    <xf numFmtId="170" fontId="0" fillId="19" borderId="0" xfId="0" applyFill="1" applyAlignment="1">
      <alignment vertical="center" wrapText="1"/>
    </xf>
    <xf numFmtId="170" fontId="0" fillId="18" borderId="0" xfId="0" applyFill="1" applyAlignment="1">
      <alignment vertical="center" wrapText="1"/>
    </xf>
    <xf numFmtId="170" fontId="0" fillId="20" borderId="0" xfId="0" applyFill="1" applyAlignment="1">
      <alignment vertical="center" wrapText="1"/>
    </xf>
    <xf numFmtId="170" fontId="0" fillId="14" borderId="0" xfId="0" applyFill="1" applyAlignment="1">
      <alignment vertical="center" wrapText="1"/>
    </xf>
    <xf numFmtId="170" fontId="0" fillId="0" borderId="0" xfId="0" applyAlignment="1">
      <alignment vertical="center"/>
    </xf>
    <xf numFmtId="3" fontId="7" fillId="0" borderId="0" xfId="0" applyNumberFormat="1" applyFont="1" applyAlignment="1" applyProtection="1">
      <alignment horizontal="center" vertical="top"/>
    </xf>
    <xf numFmtId="170" fontId="0" fillId="0" borderId="0" xfId="0" applyFont="1" applyBorder="1" applyAlignment="1">
      <alignment horizontal="left" vertical="center"/>
    </xf>
    <xf numFmtId="170" fontId="0" fillId="0" borderId="0" xfId="0" applyFont="1" applyBorder="1" applyAlignment="1">
      <alignment horizontal="justify" vertical="center"/>
    </xf>
    <xf numFmtId="3" fontId="0" fillId="0" borderId="0" xfId="0" applyNumberFormat="1" applyFont="1" applyBorder="1" applyAlignment="1">
      <alignment horizontal="center" vertical="center"/>
    </xf>
    <xf numFmtId="170" fontId="41" fillId="0" borderId="0" xfId="1" applyFont="1" applyBorder="1" applyAlignment="1">
      <alignment horizontal="left" vertical="center"/>
    </xf>
    <xf numFmtId="170" fontId="7" fillId="0" borderId="0" xfId="0" applyFont="1" applyAlignment="1" applyProtection="1">
      <alignment horizontal="center" vertical="center" wrapText="1"/>
      <protection locked="0"/>
    </xf>
    <xf numFmtId="170" fontId="7" fillId="0" borderId="0" xfId="0" applyFont="1" applyAlignment="1" applyProtection="1">
      <alignment horizontal="justify" vertical="top" wrapText="1" readingOrder="1"/>
      <protection locked="0"/>
    </xf>
    <xf numFmtId="170" fontId="42" fillId="48" borderId="67" xfId="1" applyFont="1" applyFill="1" applyBorder="1" applyAlignment="1">
      <alignment horizontal="center" vertical="center" wrapText="1"/>
    </xf>
    <xf numFmtId="166" fontId="42" fillId="47" borderId="61" xfId="20" applyNumberFormat="1" applyFont="1" applyFill="1" applyBorder="1" applyAlignment="1" applyProtection="1">
      <alignment horizontal="center" vertical="center" wrapText="1"/>
      <protection locked="0"/>
    </xf>
    <xf numFmtId="166" fontId="47" fillId="0" borderId="61" xfId="20" applyNumberFormat="1" applyFont="1" applyBorder="1" applyAlignment="1" applyProtection="1">
      <alignment horizontal="center" vertical="center" wrapText="1" readingOrder="1"/>
      <protection locked="0"/>
    </xf>
    <xf numFmtId="1" fontId="5" fillId="0" borderId="25" xfId="0" applyNumberFormat="1" applyFont="1" applyBorder="1" applyAlignment="1">
      <alignment horizontal="center" vertical="center"/>
    </xf>
    <xf numFmtId="170" fontId="42" fillId="0" borderId="0" xfId="1" applyFont="1" applyFill="1" applyBorder="1" applyAlignment="1">
      <alignment vertical="center" wrapText="1"/>
    </xf>
    <xf numFmtId="170" fontId="42" fillId="48" borderId="2" xfId="1" applyFont="1" applyFill="1" applyBorder="1" applyAlignment="1">
      <alignment horizontal="center" vertical="center" wrapText="1"/>
    </xf>
    <xf numFmtId="170" fontId="41" fillId="0" borderId="63" xfId="1" quotePrefix="1" applyFont="1" applyFill="1" applyBorder="1" applyAlignment="1">
      <alignment horizontal="justify" vertical="center" wrapText="1"/>
    </xf>
    <xf numFmtId="0" fontId="8" fillId="0" borderId="0" xfId="307"/>
    <xf numFmtId="0" fontId="8" fillId="7" borderId="0" xfId="307" applyFill="1" applyAlignment="1">
      <alignment horizontal="center" vertical="center"/>
    </xf>
    <xf numFmtId="3" fontId="7" fillId="0" borderId="0" xfId="0" applyNumberFormat="1" applyFont="1" applyAlignment="1" applyProtection="1">
      <alignment horizontal="justify" vertical="top" wrapText="1" readingOrder="1"/>
      <protection locked="0"/>
    </xf>
    <xf numFmtId="170" fontId="41" fillId="0" borderId="63" xfId="1" quotePrefix="1" applyFont="1" applyFill="1" applyBorder="1" applyAlignment="1">
      <alignment vertical="center" wrapText="1"/>
    </xf>
    <xf numFmtId="170" fontId="41" fillId="0" borderId="64" xfId="1" applyFont="1" applyFill="1" applyBorder="1" applyAlignment="1">
      <alignment vertical="top" wrapText="1"/>
    </xf>
    <xf numFmtId="170" fontId="41" fillId="0" borderId="71" xfId="1" applyFont="1" applyFill="1" applyBorder="1" applyAlignment="1">
      <alignment vertical="top" wrapText="1"/>
    </xf>
    <xf numFmtId="170" fontId="41" fillId="0" borderId="2" xfId="0" applyFont="1" applyBorder="1" applyAlignment="1">
      <alignment vertical="top" wrapText="1"/>
    </xf>
    <xf numFmtId="0" fontId="52" fillId="9" borderId="0" xfId="307" applyFont="1" applyFill="1" applyAlignment="1">
      <alignment horizontal="center" vertical="center" wrapText="1"/>
    </xf>
    <xf numFmtId="170" fontId="42" fillId="48" borderId="74" xfId="1" applyFont="1" applyFill="1" applyBorder="1" applyAlignment="1">
      <alignment horizontal="center" vertical="center" wrapText="1"/>
    </xf>
    <xf numFmtId="170" fontId="42" fillId="48" borderId="75" xfId="1" applyFont="1" applyFill="1" applyBorder="1" applyAlignment="1">
      <alignment horizontal="center" vertical="center" wrapText="1"/>
    </xf>
    <xf numFmtId="170" fontId="42" fillId="48" borderId="76" xfId="1" applyFont="1" applyFill="1" applyBorder="1" applyAlignment="1">
      <alignment horizontal="center" vertical="center" wrapText="1"/>
    </xf>
    <xf numFmtId="170" fontId="42" fillId="48" borderId="77" xfId="1" applyFont="1" applyFill="1" applyBorder="1" applyAlignment="1">
      <alignment horizontal="center" vertical="center" wrapText="1"/>
    </xf>
    <xf numFmtId="170" fontId="42" fillId="48" borderId="72" xfId="1" applyFont="1" applyFill="1" applyBorder="1" applyAlignment="1">
      <alignment horizontal="center" vertical="center" wrapText="1"/>
    </xf>
    <xf numFmtId="3" fontId="7" fillId="0" borderId="78" xfId="1" applyNumberFormat="1" applyFont="1" applyFill="1" applyBorder="1" applyAlignment="1">
      <alignment horizontal="center" vertical="center" wrapText="1"/>
    </xf>
    <xf numFmtId="170" fontId="7" fillId="0" borderId="63" xfId="0" applyFont="1" applyFill="1" applyBorder="1" applyAlignment="1">
      <alignment horizontal="center" vertical="center" wrapText="1"/>
    </xf>
    <xf numFmtId="170" fontId="41" fillId="0" borderId="73" xfId="1" applyFont="1" applyFill="1" applyBorder="1" applyAlignment="1">
      <alignment vertical="top" wrapText="1"/>
    </xf>
    <xf numFmtId="170" fontId="41" fillId="0" borderId="2" xfId="0" applyFont="1" applyBorder="1" applyAlignment="1">
      <alignment horizontal="left" vertical="top" wrapText="1"/>
    </xf>
    <xf numFmtId="3" fontId="7" fillId="0" borderId="79" xfId="1" applyNumberFormat="1" applyFont="1" applyFill="1" applyBorder="1" applyAlignment="1">
      <alignment horizontal="center" vertical="center" wrapText="1"/>
    </xf>
    <xf numFmtId="170" fontId="7" fillId="0" borderId="80" xfId="0" applyFont="1" applyFill="1" applyBorder="1" applyAlignment="1">
      <alignment horizontal="center" vertical="center" wrapText="1"/>
    </xf>
    <xf numFmtId="170" fontId="41" fillId="0" borderId="80" xfId="1" quotePrefix="1" applyFont="1" applyFill="1" applyBorder="1" applyAlignment="1">
      <alignment horizontal="justify" vertical="center" wrapText="1"/>
    </xf>
    <xf numFmtId="3" fontId="0" fillId="16" borderId="0" xfId="0" applyNumberFormat="1" applyFont="1" applyFill="1" applyAlignment="1">
      <alignment horizontal="center"/>
    </xf>
    <xf numFmtId="3" fontId="0" fillId="20" borderId="0" xfId="0" applyNumberFormat="1" applyFont="1" applyFill="1" applyAlignment="1">
      <alignment horizontal="center"/>
    </xf>
    <xf numFmtId="166" fontId="42" fillId="49" borderId="82" xfId="20" applyNumberFormat="1" applyFont="1" applyFill="1" applyBorder="1" applyAlignment="1" applyProtection="1">
      <alignment horizontal="center" vertical="center" wrapText="1"/>
      <protection locked="0"/>
    </xf>
    <xf numFmtId="166" fontId="42" fillId="49" borderId="83" xfId="20" applyNumberFormat="1" applyFont="1" applyFill="1" applyBorder="1" applyAlignment="1" applyProtection="1">
      <alignment horizontal="center" vertical="center" wrapText="1"/>
      <protection locked="0"/>
    </xf>
    <xf numFmtId="1" fontId="0" fillId="0" borderId="84" xfId="0" applyNumberFormat="1" applyBorder="1" applyAlignment="1">
      <alignment horizontal="center" vertical="center"/>
    </xf>
    <xf numFmtId="3" fontId="7" fillId="0" borderId="0" xfId="0" applyNumberFormat="1" applyFont="1" applyAlignment="1">
      <alignment horizontal="center" vertical="center"/>
    </xf>
    <xf numFmtId="3" fontId="7" fillId="8" borderId="0" xfId="0" applyNumberFormat="1" applyFont="1" applyFill="1" applyAlignment="1">
      <alignment horizontal="center" vertical="center"/>
    </xf>
    <xf numFmtId="0" fontId="0" fillId="0" borderId="0" xfId="0" applyNumberFormat="1" applyFont="1" applyAlignment="1">
      <alignment horizontal="center"/>
    </xf>
    <xf numFmtId="170" fontId="53" fillId="0" borderId="0" xfId="0" applyFont="1"/>
    <xf numFmtId="3" fontId="7" fillId="12" borderId="0" xfId="0" applyNumberFormat="1" applyFont="1" applyFill="1" applyBorder="1" applyAlignment="1" applyProtection="1">
      <alignment horizontal="center" vertical="center" wrapText="1" readingOrder="1"/>
      <protection locked="0"/>
    </xf>
    <xf numFmtId="3" fontId="7" fillId="0" borderId="0" xfId="0" applyNumberFormat="1" applyFont="1" applyAlignment="1">
      <alignment horizontal="center" vertical="center" wrapText="1"/>
    </xf>
    <xf numFmtId="172" fontId="0" fillId="50" borderId="84" xfId="0" applyNumberFormat="1" applyFill="1" applyBorder="1" applyAlignment="1">
      <alignment horizontal="center" vertical="center"/>
    </xf>
    <xf numFmtId="0" fontId="0" fillId="0" borderId="84" xfId="0" applyNumberFormat="1" applyBorder="1" applyAlignment="1">
      <alignment horizontal="center" vertical="center"/>
    </xf>
    <xf numFmtId="3" fontId="0" fillId="0" borderId="84" xfId="0" applyNumberFormat="1" applyBorder="1" applyAlignment="1">
      <alignment horizontal="center" vertical="center"/>
    </xf>
    <xf numFmtId="170" fontId="0" fillId="0" borderId="0" xfId="0" applyProtection="1">
      <protection locked="0"/>
    </xf>
    <xf numFmtId="0" fontId="0" fillId="0" borderId="61" xfId="0" applyNumberFormat="1" applyBorder="1" applyAlignment="1" applyProtection="1">
      <alignment horizontal="center" vertical="center"/>
      <protection locked="0"/>
    </xf>
    <xf numFmtId="170" fontId="0" fillId="0" borderId="61" xfId="0" applyBorder="1" applyAlignment="1" applyProtection="1">
      <alignment horizontal="left" vertical="center" wrapText="1"/>
      <protection locked="0"/>
    </xf>
    <xf numFmtId="170" fontId="0" fillId="0" borderId="0" xfId="0" applyFill="1" applyProtection="1">
      <protection locked="0"/>
    </xf>
    <xf numFmtId="170" fontId="0" fillId="50" borderId="0" xfId="0" applyFill="1" applyAlignment="1" applyProtection="1">
      <alignment horizontal="center" vertical="center"/>
      <protection locked="0"/>
    </xf>
    <xf numFmtId="170" fontId="0" fillId="50" borderId="0" xfId="0" applyFill="1" applyAlignment="1" applyProtection="1">
      <alignment vertical="center" wrapText="1"/>
      <protection locked="0"/>
    </xf>
    <xf numFmtId="170" fontId="0" fillId="50" borderId="0" xfId="0" applyFill="1" applyAlignment="1" applyProtection="1">
      <alignment vertical="center"/>
      <protection locked="0"/>
    </xf>
    <xf numFmtId="170" fontId="0" fillId="50" borderId="0" xfId="0" applyFill="1" applyProtection="1">
      <protection locked="0"/>
    </xf>
    <xf numFmtId="170" fontId="0" fillId="0" borderId="0" xfId="0" applyAlignment="1" applyProtection="1">
      <alignment horizontal="center" vertical="center"/>
      <protection locked="0"/>
    </xf>
    <xf numFmtId="170" fontId="7" fillId="0" borderId="0" xfId="0" applyFont="1" applyAlignment="1" applyProtection="1">
      <alignment horizontal="center" vertical="center"/>
      <protection locked="0"/>
    </xf>
    <xf numFmtId="172" fontId="0" fillId="0" borderId="0" xfId="0" applyNumberFormat="1" applyAlignment="1" applyProtection="1">
      <alignment horizontal="center" vertical="center"/>
      <protection locked="0"/>
    </xf>
    <xf numFmtId="170" fontId="43" fillId="0" borderId="25" xfId="0" applyFont="1" applyBorder="1" applyAlignment="1" applyProtection="1">
      <alignment vertical="center"/>
      <protection locked="0"/>
    </xf>
    <xf numFmtId="170" fontId="40" fillId="48" borderId="25" xfId="0" applyFont="1" applyFill="1" applyBorder="1" applyAlignment="1" applyProtection="1">
      <alignment horizontal="center" vertical="center"/>
      <protection locked="0"/>
    </xf>
    <xf numFmtId="3" fontId="40" fillId="48" borderId="25" xfId="0" applyNumberFormat="1" applyFont="1" applyFill="1" applyBorder="1" applyAlignment="1" applyProtection="1">
      <alignment horizontal="center" vertical="center"/>
      <protection locked="0"/>
    </xf>
    <xf numFmtId="170" fontId="40" fillId="48" borderId="25" xfId="0" applyFont="1" applyFill="1" applyBorder="1" applyAlignment="1" applyProtection="1">
      <alignment horizontal="center" vertical="center" wrapText="1"/>
      <protection locked="0"/>
    </xf>
    <xf numFmtId="172" fontId="0" fillId="0" borderId="0" xfId="0" applyNumberFormat="1" applyFill="1" applyBorder="1" applyAlignment="1" applyProtection="1">
      <alignment horizontal="center" vertical="center"/>
      <protection locked="0"/>
    </xf>
    <xf numFmtId="49" fontId="40" fillId="5" borderId="25" xfId="3" applyNumberFormat="1" applyFont="1" applyFill="1" applyBorder="1" applyAlignment="1" applyProtection="1">
      <alignment horizontal="center" vertical="center"/>
      <protection locked="0"/>
    </xf>
    <xf numFmtId="1" fontId="5" fillId="0" borderId="25" xfId="0" applyNumberFormat="1" applyFont="1" applyBorder="1" applyAlignment="1" applyProtection="1">
      <alignment horizontal="center" vertical="center"/>
      <protection locked="0"/>
    </xf>
    <xf numFmtId="49" fontId="40" fillId="4" borderId="25" xfId="3" applyNumberFormat="1" applyFont="1" applyFill="1" applyBorder="1" applyAlignment="1" applyProtection="1">
      <alignment horizontal="center" vertical="center"/>
      <protection locked="0"/>
    </xf>
    <xf numFmtId="49" fontId="40" fillId="3" borderId="25" xfId="3" applyNumberFormat="1" applyFont="1" applyFill="1" applyBorder="1" applyAlignment="1" applyProtection="1">
      <alignment horizontal="center" vertical="center"/>
      <protection locked="0"/>
    </xf>
    <xf numFmtId="49" fontId="40" fillId="6" borderId="25" xfId="3" applyNumberFormat="1" applyFont="1" applyFill="1" applyBorder="1" applyAlignment="1" applyProtection="1">
      <alignment horizontal="center" vertical="center"/>
      <protection locked="0"/>
    </xf>
    <xf numFmtId="49" fontId="40" fillId="48" borderId="25" xfId="3" applyNumberFormat="1" applyFont="1" applyFill="1" applyBorder="1" applyAlignment="1" applyProtection="1">
      <alignment horizontal="center" vertical="center"/>
      <protection locked="0"/>
    </xf>
    <xf numFmtId="1" fontId="40" fillId="48" borderId="25" xfId="3" applyNumberFormat="1" applyFont="1" applyFill="1" applyBorder="1" applyAlignment="1" applyProtection="1">
      <alignment horizontal="center" vertical="center"/>
      <protection locked="0"/>
    </xf>
    <xf numFmtId="49" fontId="40" fillId="5" borderId="28" xfId="3" applyNumberFormat="1" applyFont="1" applyFill="1" applyBorder="1" applyAlignment="1" applyProtection="1">
      <alignment horizontal="center" vertical="center"/>
      <protection locked="0"/>
    </xf>
    <xf numFmtId="49" fontId="40" fillId="5" borderId="31" xfId="3" applyNumberFormat="1" applyFont="1" applyFill="1" applyBorder="1" applyAlignment="1" applyProtection="1">
      <alignment horizontal="center" vertical="center"/>
      <protection locked="0"/>
    </xf>
    <xf numFmtId="49" fontId="40" fillId="4" borderId="28" xfId="3" applyNumberFormat="1" applyFont="1" applyFill="1" applyBorder="1" applyAlignment="1" applyProtection="1">
      <alignment horizontal="center" vertical="center"/>
      <protection locked="0"/>
    </xf>
    <xf numFmtId="49" fontId="40" fillId="4" borderId="31" xfId="3" applyNumberFormat="1" applyFont="1" applyFill="1" applyBorder="1" applyAlignment="1" applyProtection="1">
      <alignment horizontal="center" vertical="center"/>
      <protection locked="0"/>
    </xf>
    <xf numFmtId="49" fontId="40" fillId="3" borderId="28" xfId="3" applyNumberFormat="1" applyFont="1" applyFill="1" applyBorder="1" applyAlignment="1" applyProtection="1">
      <alignment horizontal="center" vertical="center"/>
      <protection locked="0"/>
    </xf>
    <xf numFmtId="49" fontId="40" fillId="3" borderId="31" xfId="3" applyNumberFormat="1" applyFont="1" applyFill="1" applyBorder="1" applyAlignment="1" applyProtection="1">
      <alignment horizontal="center" vertical="center"/>
      <protection locked="0"/>
    </xf>
    <xf numFmtId="49" fontId="40" fillId="6" borderId="29" xfId="3" applyNumberFormat="1" applyFont="1" applyFill="1" applyBorder="1" applyAlignment="1" applyProtection="1">
      <alignment horizontal="center" vertical="center"/>
      <protection locked="0"/>
    </xf>
    <xf numFmtId="49" fontId="40" fillId="6" borderId="30" xfId="3" applyNumberFormat="1" applyFont="1" applyFill="1" applyBorder="1" applyAlignment="1" applyProtection="1">
      <alignment horizontal="center" vertical="center"/>
      <protection locked="0"/>
    </xf>
    <xf numFmtId="4" fontId="6" fillId="12" borderId="25" xfId="0" applyNumberFormat="1" applyFont="1" applyFill="1" applyBorder="1" applyAlignment="1" applyProtection="1">
      <alignment horizontal="center" vertical="center" wrapText="1"/>
      <protection locked="0"/>
    </xf>
    <xf numFmtId="170" fontId="6" fillId="12" borderId="25" xfId="0" applyFont="1" applyFill="1" applyBorder="1" applyAlignment="1" applyProtection="1">
      <alignment horizontal="center" vertical="center" wrapText="1"/>
      <protection locked="0"/>
    </xf>
    <xf numFmtId="4" fontId="6" fillId="7" borderId="25" xfId="0" applyNumberFormat="1" applyFont="1" applyFill="1" applyBorder="1" applyAlignment="1" applyProtection="1">
      <alignment horizontal="center" vertical="center" wrapText="1"/>
      <protection locked="0"/>
    </xf>
    <xf numFmtId="170" fontId="6" fillId="7" borderId="25" xfId="0" applyFont="1" applyFill="1" applyBorder="1" applyAlignment="1" applyProtection="1">
      <alignment horizontal="center" vertical="center" wrapText="1"/>
      <protection locked="0"/>
    </xf>
    <xf numFmtId="4" fontId="6" fillId="8" borderId="25" xfId="0" applyNumberFormat="1" applyFont="1" applyFill="1" applyBorder="1" applyAlignment="1" applyProtection="1">
      <alignment horizontal="center" vertical="center" wrapText="1"/>
      <protection locked="0"/>
    </xf>
    <xf numFmtId="170" fontId="6" fillId="8" borderId="25" xfId="0" applyFont="1" applyFill="1" applyBorder="1" applyAlignment="1" applyProtection="1">
      <alignment horizontal="center" vertical="center" wrapText="1"/>
      <protection locked="0"/>
    </xf>
    <xf numFmtId="4" fontId="6" fillId="9" borderId="25" xfId="0" applyNumberFormat="1" applyFont="1" applyFill="1" applyBorder="1" applyAlignment="1" applyProtection="1">
      <alignment horizontal="center" vertical="center" wrapText="1"/>
      <protection locked="0"/>
    </xf>
    <xf numFmtId="170" fontId="6" fillId="9" borderId="25" xfId="0" applyFont="1" applyFill="1" applyBorder="1" applyAlignment="1" applyProtection="1">
      <alignment horizontal="center" vertical="center" wrapText="1"/>
      <protection locked="0"/>
    </xf>
    <xf numFmtId="170" fontId="7" fillId="8" borderId="0" xfId="0" applyFont="1" applyFill="1" applyProtection="1">
      <protection locked="0"/>
    </xf>
    <xf numFmtId="170" fontId="7" fillId="12" borderId="25" xfId="0" applyFont="1" applyFill="1" applyBorder="1" applyAlignment="1" applyProtection="1">
      <alignment horizontal="center" vertical="center" wrapText="1"/>
      <protection locked="0"/>
    </xf>
    <xf numFmtId="170" fontId="7" fillId="7" borderId="25" xfId="0" applyFont="1" applyFill="1" applyBorder="1" applyAlignment="1" applyProtection="1">
      <alignment horizontal="center" vertical="center" wrapText="1"/>
      <protection locked="0"/>
    </xf>
    <xf numFmtId="170" fontId="7" fillId="8" borderId="25" xfId="0" applyFont="1" applyFill="1" applyBorder="1" applyAlignment="1" applyProtection="1">
      <alignment horizontal="center" vertical="center" wrapText="1"/>
      <protection locked="0"/>
    </xf>
    <xf numFmtId="170" fontId="7" fillId="9" borderId="25" xfId="0" applyFont="1" applyFill="1" applyBorder="1" applyAlignment="1" applyProtection="1">
      <alignment horizontal="center" vertical="center" wrapText="1"/>
      <protection locked="0"/>
    </xf>
    <xf numFmtId="0" fontId="40" fillId="3" borderId="25" xfId="0" applyNumberFormat="1" applyFont="1" applyFill="1" applyBorder="1" applyAlignment="1" applyProtection="1">
      <alignment horizontal="center" vertical="center" wrapText="1"/>
    </xf>
    <xf numFmtId="0" fontId="40" fillId="4" borderId="25" xfId="0" applyNumberFormat="1" applyFont="1" applyFill="1" applyBorder="1" applyAlignment="1" applyProtection="1">
      <alignment horizontal="center" vertical="center" wrapText="1"/>
    </xf>
    <xf numFmtId="0" fontId="40" fillId="5" borderId="25" xfId="0" applyNumberFormat="1" applyFont="1" applyFill="1" applyBorder="1" applyAlignment="1" applyProtection="1">
      <alignment horizontal="center" vertical="center" wrapText="1"/>
    </xf>
    <xf numFmtId="0" fontId="43" fillId="6" borderId="25" xfId="0" applyNumberFormat="1" applyFont="1" applyFill="1" applyBorder="1" applyAlignment="1" applyProtection="1">
      <alignment horizontal="center" vertical="center"/>
    </xf>
    <xf numFmtId="0" fontId="40" fillId="6" borderId="25" xfId="0" applyNumberFormat="1" applyFont="1" applyFill="1" applyBorder="1" applyAlignment="1" applyProtection="1">
      <alignment horizontal="center" vertical="center" wrapText="1"/>
    </xf>
    <xf numFmtId="0" fontId="40" fillId="7" borderId="25" xfId="0" applyNumberFormat="1" applyFont="1" applyFill="1" applyBorder="1" applyAlignment="1" applyProtection="1">
      <alignment horizontal="center" vertical="center" wrapText="1"/>
    </xf>
    <xf numFmtId="170" fontId="43" fillId="0" borderId="25" xfId="0" applyFont="1" applyBorder="1" applyAlignment="1" applyProtection="1">
      <alignment vertical="center"/>
    </xf>
    <xf numFmtId="170" fontId="40" fillId="48" borderId="25" xfId="0" applyFont="1" applyFill="1" applyBorder="1" applyAlignment="1" applyProtection="1">
      <alignment horizontal="center" vertical="center"/>
    </xf>
    <xf numFmtId="3" fontId="40" fillId="48" borderId="25" xfId="0" applyNumberFormat="1" applyFont="1" applyFill="1" applyBorder="1" applyAlignment="1" applyProtection="1">
      <alignment horizontal="center" vertical="center"/>
    </xf>
    <xf numFmtId="170" fontId="40" fillId="48" borderId="25" xfId="0" applyFont="1" applyFill="1" applyBorder="1" applyAlignment="1" applyProtection="1">
      <alignment horizontal="center" vertical="center" wrapText="1"/>
    </xf>
    <xf numFmtId="170" fontId="0" fillId="45" borderId="0" xfId="0" applyFont="1" applyFill="1" applyAlignment="1">
      <alignment horizontal="center"/>
    </xf>
    <xf numFmtId="3" fontId="0" fillId="45" borderId="0" xfId="0" applyNumberFormat="1" applyFont="1" applyFill="1" applyAlignment="1">
      <alignment horizontal="center"/>
    </xf>
    <xf numFmtId="165" fontId="6" fillId="48" borderId="25" xfId="20" applyNumberFormat="1" applyFont="1" applyFill="1" applyBorder="1" applyAlignment="1" applyProtection="1">
      <alignment horizontal="center" vertical="center"/>
      <protection locked="0"/>
    </xf>
    <xf numFmtId="173" fontId="6" fillId="48" borderId="25" xfId="20" applyNumberFormat="1" applyFont="1" applyFill="1" applyBorder="1" applyAlignment="1" applyProtection="1">
      <alignment horizontal="center" vertical="center"/>
      <protection locked="0"/>
    </xf>
    <xf numFmtId="1" fontId="7" fillId="0" borderId="0" xfId="0" applyNumberFormat="1" applyFont="1" applyAlignment="1" applyProtection="1">
      <alignment horizontal="justify" vertical="top" wrapText="1" readingOrder="1"/>
      <protection locked="0"/>
    </xf>
    <xf numFmtId="170" fontId="7" fillId="0" borderId="0" xfId="0" applyFont="1" applyAlignment="1" applyProtection="1">
      <alignment horizontal="center" vertical="top" wrapText="1" readingOrder="1"/>
      <protection locked="0"/>
    </xf>
    <xf numFmtId="0" fontId="0" fillId="44" borderId="17" xfId="0" applyNumberFormat="1" applyFont="1" applyFill="1" applyBorder="1" applyAlignment="1">
      <alignment horizontal="center" vertical="center"/>
    </xf>
    <xf numFmtId="3" fontId="0" fillId="0" borderId="0" xfId="0" applyNumberFormat="1" applyFont="1" applyAlignment="1">
      <alignment horizontal="center" vertical="center"/>
    </xf>
    <xf numFmtId="0" fontId="7" fillId="49" borderId="81" xfId="0" applyNumberFormat="1" applyFont="1" applyFill="1" applyBorder="1" applyAlignment="1" applyProtection="1">
      <alignment horizontal="center" vertical="center" wrapText="1" readingOrder="1"/>
      <protection locked="0"/>
    </xf>
    <xf numFmtId="170" fontId="56" fillId="0" borderId="0" xfId="0" applyFont="1" applyAlignment="1">
      <alignment vertical="center"/>
    </xf>
    <xf numFmtId="170" fontId="56" fillId="0" borderId="0" xfId="0" applyFont="1"/>
    <xf numFmtId="170" fontId="7" fillId="0" borderId="0" xfId="0" applyFont="1" applyBorder="1" applyAlignment="1" applyProtection="1">
      <alignment horizontal="justify" vertical="top" wrapText="1" readingOrder="1"/>
      <protection locked="0"/>
    </xf>
    <xf numFmtId="170" fontId="7" fillId="0" borderId="0" xfId="0" applyFont="1" applyBorder="1" applyAlignment="1" applyProtection="1">
      <alignment horizontal="center" vertical="top" wrapText="1" readingOrder="1"/>
      <protection locked="0"/>
    </xf>
    <xf numFmtId="1" fontId="7" fillId="0" borderId="0" xfId="0" applyNumberFormat="1" applyFont="1" applyBorder="1" applyAlignment="1" applyProtection="1">
      <alignment horizontal="justify" vertical="top" wrapText="1" readingOrder="1"/>
      <protection locked="0"/>
    </xf>
    <xf numFmtId="3" fontId="7" fillId="0" borderId="0" xfId="0" applyNumberFormat="1" applyFont="1" applyFill="1" applyBorder="1" applyAlignment="1" applyProtection="1">
      <alignment horizontal="center" vertical="center" wrapText="1" readingOrder="1"/>
      <protection locked="0"/>
    </xf>
    <xf numFmtId="3" fontId="7" fillId="12" borderId="93" xfId="0" applyNumberFormat="1" applyFont="1" applyFill="1" applyBorder="1" applyAlignment="1" applyProtection="1">
      <alignment horizontal="center" vertical="center" wrapText="1" readingOrder="1"/>
      <protection locked="0"/>
    </xf>
    <xf numFmtId="166" fontId="42" fillId="49" borderId="61" xfId="20" applyNumberFormat="1" applyFont="1" applyFill="1" applyBorder="1" applyAlignment="1" applyProtection="1">
      <alignment horizontal="center" vertical="center" wrapText="1"/>
      <protection locked="0"/>
    </xf>
    <xf numFmtId="170" fontId="0" fillId="0" borderId="61" xfId="0" applyFont="1" applyFill="1" applyBorder="1" applyAlignment="1" applyProtection="1">
      <alignment horizontal="center" vertical="center" wrapText="1" readingOrder="1"/>
      <protection locked="0"/>
    </xf>
    <xf numFmtId="170" fontId="8" fillId="0" borderId="61" xfId="0" applyFont="1" applyFill="1" applyBorder="1" applyAlignment="1" applyProtection="1">
      <alignment horizontal="center" vertical="center" wrapText="1" readingOrder="1"/>
      <protection locked="0"/>
    </xf>
    <xf numFmtId="170" fontId="41" fillId="0" borderId="61" xfId="0" applyFont="1" applyFill="1" applyBorder="1" applyAlignment="1" applyProtection="1">
      <alignment horizontal="center" vertical="center" wrapText="1" readingOrder="1"/>
      <protection locked="0"/>
    </xf>
    <xf numFmtId="170" fontId="0" fillId="0" borderId="61" xfId="0" applyFont="1" applyFill="1" applyBorder="1" applyAlignment="1" applyProtection="1">
      <alignment horizontal="left" vertical="center" wrapText="1" readingOrder="1"/>
      <protection locked="0"/>
    </xf>
    <xf numFmtId="166" fontId="41" fillId="0" borderId="61" xfId="20" applyNumberFormat="1" applyFont="1" applyFill="1" applyBorder="1" applyAlignment="1" applyProtection="1">
      <alignment horizontal="center" vertical="center" wrapText="1" readingOrder="1"/>
      <protection locked="0"/>
    </xf>
    <xf numFmtId="1" fontId="41" fillId="0" borderId="61" xfId="0" applyNumberFormat="1" applyFont="1" applyFill="1" applyBorder="1" applyAlignment="1" applyProtection="1">
      <alignment horizontal="center" vertical="center" wrapText="1" readingOrder="1"/>
      <protection locked="0"/>
    </xf>
    <xf numFmtId="166" fontId="42" fillId="0" borderId="61" xfId="20" applyNumberFormat="1" applyFont="1" applyBorder="1" applyAlignment="1" applyProtection="1">
      <alignment horizontal="center" vertical="center" wrapText="1" readingOrder="1"/>
      <protection locked="0"/>
    </xf>
    <xf numFmtId="166" fontId="42" fillId="2" borderId="61" xfId="20" applyNumberFormat="1" applyFont="1" applyFill="1" applyBorder="1" applyAlignment="1" applyProtection="1">
      <alignment horizontal="center" vertical="center" wrapText="1" readingOrder="1"/>
      <protection locked="0"/>
    </xf>
    <xf numFmtId="170" fontId="7" fillId="0" borderId="61" xfId="0" applyFont="1" applyFill="1" applyBorder="1" applyAlignment="1" applyProtection="1">
      <alignment horizontal="justify" vertical="top" wrapText="1" readingOrder="1"/>
      <protection locked="0"/>
    </xf>
    <xf numFmtId="3" fontId="41" fillId="0" borderId="61" xfId="0" applyNumberFormat="1" applyFont="1" applyFill="1" applyBorder="1" applyAlignment="1" applyProtection="1">
      <alignment horizontal="center" vertical="center" wrapText="1" readingOrder="1"/>
      <protection locked="0"/>
    </xf>
    <xf numFmtId="170" fontId="54" fillId="0" borderId="61" xfId="0" applyNumberFormat="1" applyFont="1" applyFill="1" applyBorder="1" applyAlignment="1" applyProtection="1">
      <alignment horizontal="left" vertical="center" wrapText="1" readingOrder="1"/>
      <protection locked="0"/>
    </xf>
    <xf numFmtId="170" fontId="49" fillId="0" borderId="61" xfId="0" applyFont="1" applyFill="1" applyBorder="1" applyAlignment="1" applyProtection="1">
      <alignment horizontal="left" vertical="center" wrapText="1" readingOrder="1"/>
      <protection locked="0"/>
    </xf>
    <xf numFmtId="170" fontId="55" fillId="0" borderId="61" xfId="0" applyFont="1" applyFill="1" applyBorder="1" applyAlignment="1" applyProtection="1">
      <alignment horizontal="left" vertical="top" wrapText="1"/>
      <protection locked="0"/>
    </xf>
    <xf numFmtId="0" fontId="6" fillId="0" borderId="61" xfId="307" applyFont="1" applyBorder="1" applyAlignment="1">
      <alignment horizontal="center" vertical="center"/>
    </xf>
    <xf numFmtId="0" fontId="5" fillId="0" borderId="61" xfId="307" applyFont="1" applyBorder="1" applyAlignment="1">
      <alignment horizontal="center" vertical="center"/>
    </xf>
    <xf numFmtId="0" fontId="43" fillId="0" borderId="61" xfId="307" applyFont="1" applyBorder="1" applyAlignment="1">
      <alignment vertical="center" wrapText="1"/>
    </xf>
    <xf numFmtId="0" fontId="41" fillId="0" borderId="0" xfId="307" applyFont="1" applyAlignment="1">
      <alignment vertical="center" wrapText="1"/>
    </xf>
    <xf numFmtId="0" fontId="43" fillId="0" borderId="61" xfId="307" applyFont="1" applyFill="1" applyBorder="1" applyAlignment="1">
      <alignment vertical="center" wrapText="1"/>
    </xf>
    <xf numFmtId="0" fontId="58" fillId="0" borderId="61" xfId="307" applyFont="1" applyBorder="1" applyAlignment="1">
      <alignment vertical="center" wrapText="1"/>
    </xf>
    <xf numFmtId="0" fontId="5" fillId="0" borderId="61" xfId="307" applyFont="1" applyBorder="1" applyAlignment="1">
      <alignment vertical="center" wrapText="1"/>
    </xf>
    <xf numFmtId="0" fontId="8" fillId="0" borderId="0" xfId="307" applyFill="1" applyAlignment="1">
      <alignment vertical="center"/>
    </xf>
    <xf numFmtId="0" fontId="43" fillId="11" borderId="61" xfId="307" applyFont="1" applyFill="1" applyBorder="1" applyAlignment="1">
      <alignment vertical="center" wrapText="1"/>
    </xf>
    <xf numFmtId="170" fontId="7" fillId="0" borderId="0" xfId="0" applyFont="1"/>
    <xf numFmtId="170" fontId="8" fillId="0" borderId="61" xfId="0" applyFont="1" applyFill="1" applyBorder="1" applyAlignment="1" applyProtection="1">
      <alignment horizontal="center" vertical="center" wrapText="1"/>
      <protection locked="0"/>
    </xf>
    <xf numFmtId="174" fontId="0" fillId="0" borderId="0" xfId="0" applyNumberFormat="1" applyAlignment="1" applyProtection="1">
      <alignment horizontal="center" vertical="center"/>
      <protection locked="0"/>
    </xf>
    <xf numFmtId="170" fontId="0" fillId="0" borderId="61" xfId="0" applyBorder="1" applyAlignment="1">
      <alignment horizontal="left" vertical="center" wrapText="1"/>
    </xf>
    <xf numFmtId="170" fontId="0" fillId="0" borderId="0" xfId="0" applyAlignment="1">
      <alignment wrapText="1"/>
    </xf>
    <xf numFmtId="172" fontId="0" fillId="0" borderId="22" xfId="0" applyNumberFormat="1" applyFont="1" applyBorder="1" applyAlignment="1">
      <alignment horizontal="center" vertical="center"/>
    </xf>
    <xf numFmtId="0" fontId="41" fillId="0" borderId="2" xfId="1" quotePrefix="1" applyNumberFormat="1" applyFont="1" applyBorder="1" applyAlignment="1">
      <alignment vertical="center" wrapText="1"/>
    </xf>
    <xf numFmtId="0" fontId="41" fillId="0" borderId="64" xfId="1" quotePrefix="1" applyNumberFormat="1" applyFont="1" applyBorder="1" applyAlignment="1">
      <alignment vertical="center" wrapText="1"/>
    </xf>
    <xf numFmtId="170" fontId="0" fillId="0" borderId="61" xfId="0" applyFont="1" applyBorder="1" applyAlignment="1">
      <alignment horizontal="center" vertical="center" wrapText="1"/>
    </xf>
    <xf numFmtId="170" fontId="7" fillId="0" borderId="2" xfId="0" applyFont="1" applyBorder="1" applyAlignment="1" applyProtection="1">
      <alignment horizontal="justify" vertical="top" wrapText="1" readingOrder="1"/>
      <protection locked="0"/>
    </xf>
    <xf numFmtId="170" fontId="0" fillId="0" borderId="94" xfId="0" applyFont="1" applyBorder="1" applyAlignment="1">
      <alignment horizontal="center" vertical="center" wrapText="1"/>
    </xf>
    <xf numFmtId="170" fontId="0" fillId="0" borderId="81" xfId="0" applyFont="1" applyBorder="1" applyAlignment="1">
      <alignment horizontal="center" vertical="center" wrapText="1"/>
    </xf>
    <xf numFmtId="170" fontId="0" fillId="0" borderId="2" xfId="0" applyFont="1" applyBorder="1" applyAlignment="1">
      <alignment horizontal="center" vertical="center" wrapText="1"/>
    </xf>
    <xf numFmtId="170" fontId="0" fillId="0" borderId="81" xfId="0" applyFont="1" applyFill="1" applyBorder="1" applyAlignment="1" applyProtection="1">
      <alignment horizontal="left" vertical="center" wrapText="1" readingOrder="1"/>
      <protection locked="0"/>
    </xf>
    <xf numFmtId="170" fontId="8" fillId="0" borderId="81" xfId="0" applyFont="1" applyFill="1" applyBorder="1" applyAlignment="1" applyProtection="1">
      <alignment horizontal="center" vertical="center" wrapText="1" readingOrder="1"/>
      <protection locked="0"/>
    </xf>
    <xf numFmtId="170" fontId="5" fillId="0" borderId="0" xfId="0" applyFont="1" applyAlignment="1">
      <alignment vertical="top"/>
    </xf>
    <xf numFmtId="170" fontId="50" fillId="48" borderId="2" xfId="0" applyFont="1" applyFill="1" applyBorder="1" applyAlignment="1">
      <alignment horizontal="center" vertical="center" wrapText="1"/>
    </xf>
    <xf numFmtId="0" fontId="48" fillId="48" borderId="2" xfId="307" applyFont="1" applyFill="1" applyBorder="1" applyAlignment="1">
      <alignment horizontal="center" vertical="center" wrapText="1"/>
    </xf>
    <xf numFmtId="0" fontId="51" fillId="0" borderId="2" xfId="307" applyFont="1" applyBorder="1" applyAlignment="1">
      <alignment horizontal="center" vertical="center" wrapText="1"/>
    </xf>
    <xf numFmtId="0" fontId="51" fillId="0" borderId="2" xfId="307" applyFont="1" applyBorder="1" applyAlignment="1">
      <alignment horizontal="left" vertical="center" wrapText="1"/>
    </xf>
    <xf numFmtId="168" fontId="5" fillId="0" borderId="0" xfId="0" applyNumberFormat="1" applyFont="1"/>
    <xf numFmtId="170" fontId="0" fillId="0" borderId="5" xfId="0" pivotButton="1" applyBorder="1"/>
    <xf numFmtId="170" fontId="0" fillId="0" borderId="102" xfId="0" applyBorder="1"/>
    <xf numFmtId="170" fontId="0" fillId="0" borderId="96" xfId="0" applyBorder="1"/>
    <xf numFmtId="170" fontId="0" fillId="0" borderId="98" xfId="0" applyBorder="1"/>
    <xf numFmtId="170" fontId="0" fillId="0" borderId="99" xfId="0" applyBorder="1"/>
    <xf numFmtId="170" fontId="0" fillId="0" borderId="97" xfId="0" applyBorder="1"/>
    <xf numFmtId="170" fontId="7" fillId="45" borderId="96" xfId="0" applyFont="1" applyFill="1" applyBorder="1" applyAlignment="1">
      <alignment horizontal="center" wrapText="1"/>
    </xf>
    <xf numFmtId="170" fontId="0" fillId="51" borderId="96" xfId="0" applyFill="1" applyBorder="1" applyAlignment="1">
      <alignment horizontal="center" wrapText="1"/>
    </xf>
    <xf numFmtId="170" fontId="0" fillId="0" borderId="101" xfId="0" applyBorder="1" applyAlignment="1">
      <alignment wrapText="1"/>
    </xf>
    <xf numFmtId="170" fontId="0" fillId="0" borderId="100" xfId="0" applyBorder="1" applyAlignment="1">
      <alignment wrapText="1"/>
    </xf>
    <xf numFmtId="170" fontId="0" fillId="51" borderId="101" xfId="0" applyFill="1" applyBorder="1" applyAlignment="1">
      <alignment wrapText="1"/>
    </xf>
    <xf numFmtId="170" fontId="0" fillId="0" borderId="100" xfId="0" applyBorder="1"/>
    <xf numFmtId="170" fontId="0" fillId="0" borderId="103" xfId="0" applyBorder="1"/>
    <xf numFmtId="170" fontId="0" fillId="51" borderId="102" xfId="0" applyFill="1" applyBorder="1" applyAlignment="1">
      <alignment wrapText="1"/>
    </xf>
    <xf numFmtId="170" fontId="0" fillId="0" borderId="2" xfId="0" applyBorder="1" applyAlignment="1">
      <alignment horizontal="center" vertical="center"/>
    </xf>
    <xf numFmtId="170" fontId="0" fillId="0" borderId="0" xfId="0" applyAlignment="1">
      <alignment horizontal="center" vertical="center"/>
    </xf>
    <xf numFmtId="170" fontId="7" fillId="0" borderId="0" xfId="0" applyFont="1" applyFill="1" applyAlignment="1" applyProtection="1">
      <alignment horizontal="justify" vertical="top" wrapText="1" readingOrder="1"/>
      <protection locked="0"/>
    </xf>
    <xf numFmtId="170" fontId="7" fillId="0" borderId="2" xfId="0" applyFont="1" applyFill="1" applyBorder="1" applyAlignment="1" applyProtection="1">
      <alignment horizontal="justify" vertical="top" wrapText="1" readingOrder="1"/>
      <protection locked="0"/>
    </xf>
    <xf numFmtId="166" fontId="47" fillId="0" borderId="61" xfId="20" applyNumberFormat="1" applyFont="1" applyFill="1" applyBorder="1" applyAlignment="1" applyProtection="1">
      <alignment horizontal="center" vertical="center" wrapText="1" readingOrder="1"/>
      <protection locked="0"/>
    </xf>
    <xf numFmtId="0" fontId="0" fillId="0" borderId="84" xfId="0" applyNumberFormat="1" applyFill="1" applyBorder="1" applyAlignment="1">
      <alignment horizontal="center" vertical="center"/>
    </xf>
    <xf numFmtId="1" fontId="0" fillId="0" borderId="84" xfId="0" applyNumberFormat="1" applyFill="1" applyBorder="1" applyAlignment="1">
      <alignment horizontal="center" vertical="center"/>
    </xf>
    <xf numFmtId="3" fontId="0" fillId="0" borderId="84" xfId="0" applyNumberFormat="1" applyFill="1" applyBorder="1" applyAlignment="1">
      <alignment horizontal="center" vertical="center"/>
    </xf>
    <xf numFmtId="170" fontId="0" fillId="0" borderId="0" xfId="0" applyFill="1" applyAlignment="1">
      <alignment vertical="center"/>
    </xf>
    <xf numFmtId="170" fontId="0" fillId="0" borderId="0" xfId="0" applyFill="1"/>
    <xf numFmtId="170" fontId="0" fillId="0" borderId="2" xfId="0" applyFill="1" applyBorder="1" applyAlignment="1">
      <alignment horizontal="center" vertical="center"/>
    </xf>
    <xf numFmtId="170" fontId="7" fillId="0" borderId="81" xfId="0" applyFont="1" applyFill="1" applyBorder="1" applyAlignment="1" applyProtection="1">
      <alignment horizontal="justify" vertical="top" wrapText="1" readingOrder="1"/>
      <protection locked="0"/>
    </xf>
    <xf numFmtId="3" fontId="41" fillId="11" borderId="2" xfId="0" applyNumberFormat="1" applyFont="1" applyFill="1" applyBorder="1" applyAlignment="1" applyProtection="1">
      <alignment horizontal="left" vertical="center" wrapText="1" readingOrder="1"/>
      <protection locked="0"/>
    </xf>
    <xf numFmtId="170" fontId="57" fillId="0" borderId="61" xfId="0" applyFont="1" applyBorder="1" applyAlignment="1">
      <alignment horizontal="left" vertical="center" wrapText="1"/>
    </xf>
    <xf numFmtId="170" fontId="5" fillId="0" borderId="0" xfId="0" applyFont="1" applyBorder="1" applyAlignment="1">
      <alignment vertical="center"/>
    </xf>
    <xf numFmtId="170" fontId="5" fillId="0" borderId="0" xfId="0" applyFont="1" applyBorder="1" applyAlignment="1">
      <alignment horizontal="left" vertical="center"/>
    </xf>
    <xf numFmtId="170" fontId="5" fillId="0" borderId="104" xfId="0" applyFont="1" applyBorder="1" applyAlignment="1">
      <alignment vertical="center"/>
    </xf>
    <xf numFmtId="170" fontId="5" fillId="0" borderId="0" xfId="0" applyFont="1" applyBorder="1" applyAlignment="1">
      <alignment horizontal="left" vertical="top" wrapText="1"/>
    </xf>
    <xf numFmtId="170" fontId="5" fillId="0" borderId="108" xfId="0" applyFont="1" applyBorder="1" applyAlignment="1">
      <alignment horizontal="left" vertical="top" wrapText="1"/>
    </xf>
    <xf numFmtId="170" fontId="5" fillId="0" borderId="110" xfId="0" applyFont="1" applyBorder="1" applyAlignment="1">
      <alignment vertical="center"/>
    </xf>
    <xf numFmtId="170" fontId="5" fillId="0" borderId="108" xfId="0" applyFont="1" applyBorder="1" applyAlignment="1">
      <alignment horizontal="left" vertical="center"/>
    </xf>
    <xf numFmtId="170" fontId="6" fillId="0" borderId="104" xfId="0" applyFont="1" applyBorder="1" applyAlignment="1">
      <alignment vertical="center"/>
    </xf>
    <xf numFmtId="170" fontId="5" fillId="0" borderId="108" xfId="0" applyFont="1" applyBorder="1" applyAlignment="1">
      <alignment vertical="center"/>
    </xf>
    <xf numFmtId="170" fontId="5" fillId="0" borderId="111" xfId="0" applyFont="1" applyBorder="1" applyAlignment="1">
      <alignment vertical="center"/>
    </xf>
    <xf numFmtId="170" fontId="5" fillId="0" borderId="112" xfId="0" applyFont="1" applyBorder="1" applyAlignment="1">
      <alignment vertical="center"/>
    </xf>
    <xf numFmtId="170" fontId="5" fillId="11" borderId="108" xfId="0" applyFont="1" applyFill="1" applyBorder="1" applyAlignment="1">
      <alignment vertical="center"/>
    </xf>
    <xf numFmtId="170" fontId="5" fillId="11" borderId="113" xfId="0" applyFont="1" applyFill="1" applyBorder="1" applyAlignment="1">
      <alignment vertical="center"/>
    </xf>
    <xf numFmtId="166" fontId="42" fillId="47" borderId="2" xfId="309" applyNumberFormat="1" applyFont="1" applyFill="1" applyBorder="1" applyAlignment="1" applyProtection="1">
      <alignment horizontal="center" vertical="center" wrapText="1"/>
      <protection locked="0"/>
    </xf>
    <xf numFmtId="170" fontId="0" fillId="0" borderId="2" xfId="0" applyBorder="1" applyAlignment="1">
      <alignment horizontal="left" vertical="center" wrapText="1"/>
    </xf>
    <xf numFmtId="49" fontId="0" fillId="0" borderId="2" xfId="0" applyNumberFormat="1" applyBorder="1" applyAlignment="1">
      <alignment horizontal="left" vertical="center" wrapText="1"/>
    </xf>
    <xf numFmtId="170" fontId="0" fillId="0" borderId="2" xfId="0" applyFill="1" applyBorder="1" applyAlignment="1">
      <alignment horizontal="left" vertical="center" wrapText="1"/>
    </xf>
    <xf numFmtId="170" fontId="0" fillId="11" borderId="2" xfId="0" applyFill="1" applyBorder="1" applyAlignment="1">
      <alignment horizontal="left" vertical="center" wrapText="1"/>
    </xf>
    <xf numFmtId="170" fontId="57" fillId="0" borderId="2" xfId="0" applyFont="1" applyBorder="1" applyAlignment="1">
      <alignment horizontal="left" vertical="center" wrapText="1"/>
    </xf>
    <xf numFmtId="170" fontId="0" fillId="0" borderId="0" xfId="0" applyFill="1" applyBorder="1" applyAlignment="1">
      <alignment horizontal="left" vertical="center" wrapText="1"/>
    </xf>
    <xf numFmtId="170" fontId="0" fillId="0" borderId="2" xfId="0" applyFill="1" applyBorder="1" applyAlignment="1">
      <alignment vertical="center"/>
    </xf>
    <xf numFmtId="170" fontId="0" fillId="0" borderId="2" xfId="0" applyFill="1" applyBorder="1" applyAlignment="1">
      <alignment vertical="center" wrapText="1"/>
    </xf>
    <xf numFmtId="3" fontId="0" fillId="0" borderId="2" xfId="0" applyNumberFormat="1" applyFont="1" applyBorder="1" applyAlignment="1" applyProtection="1">
      <alignment horizontal="left" vertical="center" wrapText="1" readingOrder="1"/>
      <protection locked="0"/>
    </xf>
    <xf numFmtId="3" fontId="0" fillId="0" borderId="2" xfId="0" applyNumberFormat="1" applyFont="1" applyFill="1" applyBorder="1" applyAlignment="1" applyProtection="1">
      <alignment horizontal="left" vertical="center" wrapText="1" readingOrder="1"/>
      <protection locked="0"/>
    </xf>
    <xf numFmtId="49" fontId="41" fillId="0" borderId="2" xfId="0" applyNumberFormat="1" applyFont="1" applyBorder="1" applyAlignment="1">
      <alignment horizontal="left" vertical="center" wrapText="1"/>
    </xf>
    <xf numFmtId="49" fontId="0" fillId="11" borderId="2" xfId="0" applyNumberFormat="1" applyFill="1" applyBorder="1" applyAlignment="1">
      <alignment horizontal="left" vertical="center" wrapText="1"/>
    </xf>
    <xf numFmtId="170" fontId="57" fillId="0" borderId="2" xfId="0" applyFont="1" applyFill="1" applyBorder="1" applyAlignment="1">
      <alignment horizontal="left" vertical="center" wrapText="1"/>
    </xf>
    <xf numFmtId="170" fontId="63" fillId="0" borderId="2" xfId="0" applyFont="1" applyFill="1" applyBorder="1" applyAlignment="1">
      <alignment horizontal="left" vertical="center" wrapText="1"/>
    </xf>
    <xf numFmtId="49" fontId="41" fillId="0" borderId="2" xfId="0" applyNumberFormat="1" applyFont="1" applyFill="1" applyBorder="1" applyAlignment="1">
      <alignment horizontal="left" vertical="center" wrapText="1"/>
    </xf>
    <xf numFmtId="170" fontId="0" fillId="0" borderId="2" xfId="0" applyBorder="1" applyAlignment="1">
      <alignment horizontal="left" vertical="center"/>
    </xf>
    <xf numFmtId="166" fontId="42" fillId="49" borderId="95" xfId="20" applyNumberFormat="1" applyFont="1" applyFill="1" applyBorder="1" applyAlignment="1" applyProtection="1">
      <alignment horizontal="center" vertical="center" wrapText="1"/>
      <protection locked="0"/>
    </xf>
    <xf numFmtId="170" fontId="0" fillId="0" borderId="95" xfId="0" applyFont="1" applyFill="1" applyBorder="1" applyAlignment="1" applyProtection="1">
      <alignment horizontal="left" vertical="center" wrapText="1" readingOrder="1"/>
      <protection locked="0"/>
    </xf>
    <xf numFmtId="3" fontId="41" fillId="0" borderId="81" xfId="0" applyNumberFormat="1" applyFont="1" applyFill="1" applyBorder="1" applyAlignment="1" applyProtection="1">
      <alignment horizontal="center" vertical="center" wrapText="1" readingOrder="1"/>
      <protection locked="0"/>
    </xf>
    <xf numFmtId="170" fontId="0" fillId="0" borderId="81" xfId="0" applyFont="1" applyFill="1" applyBorder="1" applyAlignment="1" applyProtection="1">
      <alignment horizontal="center" vertical="center" wrapText="1" readingOrder="1"/>
      <protection locked="0"/>
    </xf>
    <xf numFmtId="170" fontId="41" fillId="0" borderId="81" xfId="0" applyFont="1" applyFill="1" applyBorder="1" applyAlignment="1" applyProtection="1">
      <alignment horizontal="center" vertical="center" wrapText="1" readingOrder="1"/>
      <protection locked="0"/>
    </xf>
    <xf numFmtId="170" fontId="55" fillId="0" borderId="81" xfId="0" applyFont="1" applyFill="1" applyBorder="1" applyAlignment="1" applyProtection="1">
      <alignment horizontal="left" vertical="center" wrapText="1" readingOrder="1"/>
      <protection locked="0"/>
    </xf>
    <xf numFmtId="166" fontId="41" fillId="0" borderId="81" xfId="20" applyNumberFormat="1" applyFont="1" applyFill="1" applyBorder="1" applyAlignment="1" applyProtection="1">
      <alignment horizontal="center" vertical="center" wrapText="1" readingOrder="1"/>
      <protection locked="0"/>
    </xf>
    <xf numFmtId="1" fontId="41" fillId="0" borderId="81" xfId="0" applyNumberFormat="1" applyFont="1" applyFill="1" applyBorder="1" applyAlignment="1" applyProtection="1">
      <alignment horizontal="center" vertical="center" wrapText="1" readingOrder="1"/>
      <protection locked="0"/>
    </xf>
    <xf numFmtId="166" fontId="42" fillId="0" borderId="81" xfId="20" applyNumberFormat="1" applyFont="1" applyBorder="1" applyAlignment="1" applyProtection="1">
      <alignment horizontal="center" vertical="center" wrapText="1" readingOrder="1"/>
      <protection locked="0"/>
    </xf>
    <xf numFmtId="166" fontId="42" fillId="2" borderId="81" xfId="20" applyNumberFormat="1" applyFont="1" applyFill="1" applyBorder="1" applyAlignment="1" applyProtection="1">
      <alignment horizontal="center" vertical="center" wrapText="1" readingOrder="1"/>
      <protection locked="0"/>
    </xf>
    <xf numFmtId="170" fontId="54" fillId="0" borderId="81" xfId="0" applyNumberFormat="1" applyFont="1" applyFill="1" applyBorder="1" applyAlignment="1" applyProtection="1">
      <alignment horizontal="left" vertical="center" wrapText="1" readingOrder="1"/>
      <protection locked="0"/>
    </xf>
    <xf numFmtId="170" fontId="49" fillId="0" borderId="81" xfId="0" applyFont="1" applyFill="1" applyBorder="1" applyAlignment="1" applyProtection="1">
      <alignment horizontal="left" vertical="center" wrapText="1" readingOrder="1"/>
      <protection locked="0"/>
    </xf>
    <xf numFmtId="170" fontId="0" fillId="0" borderId="82" xfId="0" applyFont="1" applyBorder="1" applyAlignment="1">
      <alignment horizontal="center" vertical="center" wrapText="1"/>
    </xf>
    <xf numFmtId="170" fontId="0" fillId="0" borderId="83" xfId="0" applyFont="1" applyBorder="1" applyAlignment="1">
      <alignment horizontal="center" vertical="center" wrapText="1"/>
    </xf>
    <xf numFmtId="166" fontId="47" fillId="0" borderId="81" xfId="20" applyNumberFormat="1" applyFont="1" applyBorder="1" applyAlignment="1" applyProtection="1">
      <alignment horizontal="center" vertical="center" wrapText="1" readingOrder="1"/>
      <protection locked="0"/>
    </xf>
    <xf numFmtId="166" fontId="42" fillId="47" borderId="2" xfId="20" applyNumberFormat="1" applyFont="1" applyFill="1" applyBorder="1" applyAlignment="1" applyProtection="1">
      <alignment horizontal="center" vertical="center" wrapText="1"/>
      <protection locked="0"/>
    </xf>
    <xf numFmtId="166" fontId="42" fillId="47" borderId="2" xfId="20" applyNumberFormat="1" applyFont="1" applyFill="1" applyBorder="1" applyAlignment="1" applyProtection="1">
      <alignment horizontal="center" vertical="center" wrapText="1" readingOrder="1"/>
      <protection locked="0"/>
    </xf>
    <xf numFmtId="1" fontId="42" fillId="47" borderId="2" xfId="20" applyNumberFormat="1" applyFont="1" applyFill="1" applyBorder="1" applyAlignment="1" applyProtection="1">
      <alignment horizontal="center" vertical="center" textRotation="90" wrapText="1"/>
      <protection locked="0"/>
    </xf>
    <xf numFmtId="166" fontId="42" fillId="49" borderId="2" xfId="20" applyNumberFormat="1" applyFont="1" applyFill="1" applyBorder="1" applyAlignment="1" applyProtection="1">
      <alignment horizontal="center" vertical="center" wrapText="1"/>
      <protection locked="0"/>
    </xf>
    <xf numFmtId="1" fontId="41" fillId="11" borderId="2" xfId="0" applyNumberFormat="1" applyFont="1" applyFill="1" applyBorder="1" applyAlignment="1" applyProtection="1">
      <alignment horizontal="center" vertical="center" wrapText="1" readingOrder="1"/>
      <protection locked="0"/>
    </xf>
    <xf numFmtId="170" fontId="0" fillId="0" borderId="2" xfId="0" applyBorder="1" applyAlignment="1" applyProtection="1">
      <alignment horizontal="center" vertical="center" wrapText="1" readingOrder="1"/>
      <protection locked="0"/>
    </xf>
    <xf numFmtId="170" fontId="41" fillId="0" borderId="2" xfId="0" applyFont="1" applyBorder="1" applyAlignment="1" applyProtection="1">
      <alignment horizontal="center" vertical="center" wrapText="1" readingOrder="1"/>
      <protection locked="0"/>
    </xf>
    <xf numFmtId="170" fontId="0" fillId="0" borderId="2" xfId="0" applyBorder="1" applyAlignment="1">
      <alignment horizontal="center" vertical="center" wrapText="1"/>
    </xf>
    <xf numFmtId="170" fontId="0" fillId="0" borderId="2" xfId="0" quotePrefix="1" applyFont="1" applyFill="1" applyBorder="1" applyAlignment="1">
      <alignment horizontal="left" vertical="center" wrapText="1"/>
    </xf>
    <xf numFmtId="166" fontId="41" fillId="0" borderId="2" xfId="20" applyNumberFormat="1" applyFont="1" applyBorder="1" applyAlignment="1" applyProtection="1">
      <alignment horizontal="center" vertical="center" wrapText="1" readingOrder="1"/>
      <protection locked="0"/>
    </xf>
    <xf numFmtId="1" fontId="41" fillId="0" borderId="2" xfId="0" applyNumberFormat="1" applyFont="1" applyBorder="1" applyAlignment="1" applyProtection="1">
      <alignment horizontal="center" vertical="center" wrapText="1" readingOrder="1"/>
      <protection locked="0"/>
    </xf>
    <xf numFmtId="166" fontId="42" fillId="0" borderId="2" xfId="20" applyNumberFormat="1" applyFont="1" applyBorder="1" applyAlignment="1" applyProtection="1">
      <alignment horizontal="center" vertical="center" wrapText="1" readingOrder="1"/>
      <protection locked="0"/>
    </xf>
    <xf numFmtId="166" fontId="42" fillId="2" borderId="2" xfId="20" applyNumberFormat="1" applyFont="1" applyFill="1" applyBorder="1" applyAlignment="1" applyProtection="1">
      <alignment horizontal="center" vertical="center" wrapText="1" readingOrder="1"/>
      <protection locked="0"/>
    </xf>
    <xf numFmtId="2" fontId="42" fillId="2" borderId="2" xfId="20" applyNumberFormat="1" applyFont="1" applyFill="1" applyBorder="1" applyAlignment="1" applyProtection="1">
      <alignment horizontal="center" vertical="center" wrapText="1" readingOrder="1"/>
      <protection locked="0"/>
    </xf>
    <xf numFmtId="166" fontId="47" fillId="0" borderId="2" xfId="20" applyNumberFormat="1" applyFont="1" applyBorder="1" applyAlignment="1" applyProtection="1">
      <alignment horizontal="center" vertical="center" wrapText="1" readingOrder="1"/>
      <protection locked="0"/>
    </xf>
    <xf numFmtId="170" fontId="7" fillId="0" borderId="2" xfId="0" quotePrefix="1" applyFont="1" applyBorder="1" applyAlignment="1" applyProtection="1">
      <alignment horizontal="justify" vertical="top" wrapText="1" readingOrder="1"/>
      <protection locked="0"/>
    </xf>
    <xf numFmtId="170" fontId="7" fillId="0" borderId="2" xfId="0" applyFont="1" applyFill="1" applyBorder="1" applyAlignment="1" applyProtection="1">
      <alignment horizontal="left" vertical="center" wrapText="1" readingOrder="1"/>
      <protection locked="0"/>
    </xf>
    <xf numFmtId="170" fontId="41" fillId="0" borderId="2" xfId="0" applyFont="1" applyFill="1" applyBorder="1" applyAlignment="1" applyProtection="1">
      <alignment horizontal="center" vertical="center" wrapText="1" readingOrder="1"/>
      <protection locked="0"/>
    </xf>
    <xf numFmtId="170" fontId="0" fillId="0" borderId="2" xfId="0" applyFont="1" applyFill="1" applyBorder="1" applyAlignment="1" applyProtection="1">
      <alignment horizontal="left" vertical="center" wrapText="1" readingOrder="1"/>
      <protection locked="0"/>
    </xf>
    <xf numFmtId="170" fontId="0" fillId="0" borderId="2" xfId="0" applyFont="1" applyFill="1" applyBorder="1" applyAlignment="1" applyProtection="1">
      <alignment horizontal="center" vertical="center" wrapText="1" readingOrder="1"/>
      <protection locked="0"/>
    </xf>
    <xf numFmtId="170" fontId="0" fillId="0" borderId="2" xfId="0" quotePrefix="1" applyFont="1" applyFill="1" applyBorder="1" applyAlignment="1">
      <alignment horizontal="justify" vertical="center" wrapText="1"/>
    </xf>
    <xf numFmtId="170" fontId="0" fillId="0" borderId="2" xfId="0" applyBorder="1" applyAlignment="1">
      <alignment horizontal="justify" vertical="center" wrapText="1"/>
    </xf>
    <xf numFmtId="170" fontId="8" fillId="0" borderId="2" xfId="0" applyFont="1" applyFill="1" applyBorder="1" applyAlignment="1" applyProtection="1">
      <alignment horizontal="center" vertical="center" wrapText="1" readingOrder="1"/>
      <protection locked="0"/>
    </xf>
    <xf numFmtId="3" fontId="0" fillId="11" borderId="2" xfId="0" applyNumberFormat="1" applyFont="1" applyFill="1" applyBorder="1" applyAlignment="1" applyProtection="1">
      <alignment horizontal="left" vertical="center" wrapText="1" readingOrder="1"/>
      <protection locked="0"/>
    </xf>
    <xf numFmtId="3" fontId="42" fillId="11" borderId="2" xfId="0" applyNumberFormat="1" applyFont="1" applyFill="1" applyBorder="1" applyAlignment="1" applyProtection="1">
      <alignment horizontal="left" vertical="center" wrapText="1" readingOrder="1"/>
      <protection locked="0"/>
    </xf>
    <xf numFmtId="170" fontId="0" fillId="0" borderId="2" xfId="0" applyFont="1" applyFill="1" applyBorder="1" applyAlignment="1" applyProtection="1">
      <alignment horizontal="left" vertical="justify" wrapText="1" readingOrder="1"/>
      <protection locked="0"/>
    </xf>
    <xf numFmtId="170" fontId="8" fillId="0" borderId="2" xfId="0" applyFont="1" applyFill="1" applyBorder="1" applyAlignment="1" applyProtection="1">
      <alignment horizontal="center" vertical="center" wrapText="1"/>
      <protection locked="0"/>
    </xf>
    <xf numFmtId="170" fontId="0" fillId="0" borderId="2" xfId="0" applyFont="1" applyFill="1" applyBorder="1" applyAlignment="1" applyProtection="1">
      <alignment horizontal="center" vertical="center" wrapText="1"/>
      <protection locked="0"/>
    </xf>
    <xf numFmtId="1" fontId="41" fillId="0" borderId="2" xfId="0" applyNumberFormat="1" applyFont="1" applyFill="1" applyBorder="1" applyAlignment="1" applyProtection="1">
      <alignment horizontal="center" vertical="center" wrapText="1" readingOrder="1"/>
      <protection locked="0"/>
    </xf>
    <xf numFmtId="170" fontId="0" fillId="0" borderId="2" xfId="0" applyFill="1" applyBorder="1" applyAlignment="1" applyProtection="1">
      <alignment horizontal="center" vertical="center" wrapText="1" readingOrder="1"/>
      <protection locked="0"/>
    </xf>
    <xf numFmtId="170" fontId="0" fillId="0" borderId="2" xfId="0" applyFill="1" applyBorder="1" applyAlignment="1">
      <alignment horizontal="center" vertical="center" wrapText="1"/>
    </xf>
    <xf numFmtId="166" fontId="41" fillId="0" borderId="2" xfId="20" applyNumberFormat="1" applyFont="1" applyFill="1" applyBorder="1" applyAlignment="1" applyProtection="1">
      <alignment horizontal="center" vertical="center" wrapText="1" readingOrder="1"/>
      <protection locked="0"/>
    </xf>
    <xf numFmtId="166" fontId="42" fillId="0" borderId="2" xfId="20" applyNumberFormat="1" applyFont="1" applyFill="1" applyBorder="1" applyAlignment="1" applyProtection="1">
      <alignment horizontal="center" vertical="center" wrapText="1" readingOrder="1"/>
      <protection locked="0"/>
    </xf>
    <xf numFmtId="2" fontId="42" fillId="0" borderId="2" xfId="20" applyNumberFormat="1" applyFont="1" applyFill="1" applyBorder="1" applyAlignment="1" applyProtection="1">
      <alignment horizontal="center" vertical="center" wrapText="1" readingOrder="1"/>
      <protection locked="0"/>
    </xf>
    <xf numFmtId="166" fontId="47" fillId="0" borderId="2" xfId="20" applyNumberFormat="1" applyFont="1" applyFill="1" applyBorder="1" applyAlignment="1" applyProtection="1">
      <alignment horizontal="center" vertical="center" wrapText="1" readingOrder="1"/>
      <protection locked="0"/>
    </xf>
    <xf numFmtId="170" fontId="0" fillId="0" borderId="2" xfId="0" quotePrefix="1" applyBorder="1" applyAlignment="1">
      <alignment horizontal="left" vertical="center" wrapText="1"/>
    </xf>
    <xf numFmtId="170" fontId="41" fillId="0" borderId="2" xfId="0" applyFont="1" applyBorder="1" applyAlignment="1">
      <alignment horizontal="center" vertical="center" wrapText="1"/>
    </xf>
    <xf numFmtId="3" fontId="7" fillId="11" borderId="2" xfId="0" applyNumberFormat="1" applyFont="1" applyFill="1" applyBorder="1" applyAlignment="1" applyProtection="1">
      <alignment horizontal="left" vertical="center" wrapText="1" readingOrder="1"/>
      <protection locked="0"/>
    </xf>
    <xf numFmtId="0" fontId="41" fillId="11" borderId="2" xfId="0" applyNumberFormat="1" applyFont="1" applyFill="1" applyBorder="1" applyAlignment="1" applyProtection="1">
      <alignment horizontal="center" vertical="center" wrapText="1" readingOrder="1"/>
      <protection locked="0"/>
    </xf>
    <xf numFmtId="170" fontId="0" fillId="0" borderId="2" xfId="0" applyFont="1" applyBorder="1" applyAlignment="1">
      <alignment horizontal="left" vertical="center" wrapText="1"/>
    </xf>
    <xf numFmtId="170" fontId="0" fillId="0" borderId="2" xfId="0" applyFont="1" applyFill="1" applyBorder="1" applyAlignment="1">
      <alignment horizontal="left" vertical="center" wrapText="1"/>
    </xf>
    <xf numFmtId="170" fontId="0" fillId="11" borderId="2" xfId="0" applyFont="1" applyFill="1" applyBorder="1" applyAlignment="1" applyProtection="1">
      <alignment horizontal="justify" vertical="top" wrapText="1" readingOrder="1"/>
      <protection locked="0"/>
    </xf>
    <xf numFmtId="170" fontId="0" fillId="0" borderId="2" xfId="0" applyFont="1" applyBorder="1" applyAlignment="1">
      <alignment horizontal="left" vertical="top" wrapText="1"/>
    </xf>
    <xf numFmtId="170" fontId="0" fillId="11" borderId="2" xfId="0" applyFont="1" applyFill="1" applyBorder="1" applyAlignment="1">
      <alignment horizontal="left" vertical="center" wrapText="1"/>
    </xf>
    <xf numFmtId="170" fontId="0" fillId="0" borderId="2" xfId="0" quotePrefix="1" applyFont="1" applyBorder="1" applyAlignment="1">
      <alignment horizontal="left" vertical="center" wrapText="1"/>
    </xf>
    <xf numFmtId="170" fontId="5" fillId="0" borderId="107" xfId="0" applyFont="1" applyBorder="1" applyAlignment="1">
      <alignment horizontal="justify" vertical="top" wrapText="1"/>
    </xf>
    <xf numFmtId="170" fontId="0" fillId="0" borderId="0" xfId="0" applyBorder="1" applyAlignment="1">
      <alignment horizontal="justify" vertical="top" wrapText="1"/>
    </xf>
    <xf numFmtId="170" fontId="0" fillId="0" borderId="108" xfId="0" applyBorder="1" applyAlignment="1">
      <alignment horizontal="justify" vertical="top" wrapText="1"/>
    </xf>
    <xf numFmtId="170" fontId="0" fillId="0" borderId="107" xfId="0" applyBorder="1" applyAlignment="1">
      <alignment horizontal="justify" vertical="top" wrapText="1"/>
    </xf>
    <xf numFmtId="170" fontId="0" fillId="0" borderId="109" xfId="0" applyBorder="1" applyAlignment="1">
      <alignment horizontal="justify" vertical="top" wrapText="1"/>
    </xf>
    <xf numFmtId="170" fontId="0" fillId="0" borderId="104" xfId="0" applyBorder="1" applyAlignment="1">
      <alignment horizontal="justify" vertical="top" wrapText="1"/>
    </xf>
    <xf numFmtId="170" fontId="0" fillId="0" borderId="110" xfId="0" applyBorder="1" applyAlignment="1">
      <alignment horizontal="justify" vertical="top" wrapText="1"/>
    </xf>
    <xf numFmtId="170" fontId="5" fillId="0" borderId="104" xfId="0" applyFont="1" applyBorder="1" applyAlignment="1">
      <alignment horizontal="center" vertical="center"/>
    </xf>
    <xf numFmtId="170" fontId="5" fillId="0" borderId="110" xfId="0" applyFont="1" applyBorder="1" applyAlignment="1">
      <alignment horizontal="center" vertical="center"/>
    </xf>
    <xf numFmtId="170" fontId="5" fillId="0" borderId="107" xfId="0" applyFont="1" applyBorder="1" applyAlignment="1">
      <alignment horizontal="center" vertical="center"/>
    </xf>
    <xf numFmtId="170" fontId="5" fillId="0" borderId="108" xfId="0" applyFont="1" applyBorder="1" applyAlignment="1">
      <alignment horizontal="center" vertical="center"/>
    </xf>
    <xf numFmtId="170" fontId="5" fillId="0" borderId="0" xfId="0" applyFont="1" applyBorder="1" applyAlignment="1">
      <alignment horizontal="left" vertical="top" wrapText="1"/>
    </xf>
    <xf numFmtId="170" fontId="5" fillId="0" borderId="108" xfId="0" applyFont="1" applyBorder="1" applyAlignment="1">
      <alignment horizontal="left" vertical="top" wrapText="1"/>
    </xf>
    <xf numFmtId="170" fontId="37" fillId="46" borderId="107" xfId="0" applyFont="1" applyFill="1" applyBorder="1" applyAlignment="1">
      <alignment horizontal="left" vertical="top" indent="1"/>
    </xf>
    <xf numFmtId="170" fontId="37" fillId="46" borderId="0" xfId="0" applyFont="1" applyFill="1" applyBorder="1" applyAlignment="1">
      <alignment horizontal="left" vertical="top" indent="1"/>
    </xf>
    <xf numFmtId="170" fontId="37" fillId="46" borderId="108" xfId="0" applyFont="1" applyFill="1" applyBorder="1" applyAlignment="1">
      <alignment horizontal="left" vertical="top" indent="1"/>
    </xf>
    <xf numFmtId="170" fontId="6" fillId="44" borderId="107" xfId="0" applyFont="1" applyFill="1" applyBorder="1" applyAlignment="1">
      <alignment horizontal="left" vertical="top" wrapText="1" indent="1"/>
    </xf>
    <xf numFmtId="170" fontId="6" fillId="44" borderId="0" xfId="0" applyFont="1" applyFill="1" applyBorder="1" applyAlignment="1">
      <alignment horizontal="left" vertical="top" wrapText="1" indent="1"/>
    </xf>
    <xf numFmtId="170" fontId="6" fillId="44" borderId="108" xfId="0" applyFont="1" applyFill="1" applyBorder="1" applyAlignment="1">
      <alignment horizontal="left" vertical="top" wrapText="1" indent="1"/>
    </xf>
    <xf numFmtId="170" fontId="5" fillId="44" borderId="107" xfId="0" applyFont="1" applyFill="1" applyBorder="1" applyAlignment="1">
      <alignment horizontal="left" vertical="top" wrapText="1" indent="1"/>
    </xf>
    <xf numFmtId="170" fontId="5" fillId="44" borderId="0" xfId="0" applyFont="1" applyFill="1" applyBorder="1" applyAlignment="1">
      <alignment horizontal="left" vertical="top" wrapText="1" indent="1"/>
    </xf>
    <xf numFmtId="170" fontId="5" fillId="44" borderId="108" xfId="0" applyFont="1" applyFill="1" applyBorder="1" applyAlignment="1">
      <alignment horizontal="left" vertical="top" wrapText="1" indent="1"/>
    </xf>
    <xf numFmtId="15" fontId="5" fillId="44" borderId="107" xfId="0" applyNumberFormat="1" applyFont="1" applyFill="1" applyBorder="1" applyAlignment="1">
      <alignment horizontal="left" vertical="top" wrapText="1" indent="1"/>
    </xf>
    <xf numFmtId="15" fontId="5" fillId="44" borderId="0" xfId="0" applyNumberFormat="1" applyFont="1" applyFill="1" applyBorder="1" applyAlignment="1">
      <alignment horizontal="left" vertical="top" wrapText="1" indent="1"/>
    </xf>
    <xf numFmtId="15" fontId="5" fillId="44" borderId="108" xfId="0" applyNumberFormat="1" applyFont="1" applyFill="1" applyBorder="1" applyAlignment="1">
      <alignment horizontal="left" vertical="top" wrapText="1" indent="1"/>
    </xf>
    <xf numFmtId="15" fontId="5" fillId="44" borderId="109" xfId="0" applyNumberFormat="1" applyFont="1" applyFill="1" applyBorder="1" applyAlignment="1">
      <alignment horizontal="left" vertical="top" wrapText="1" indent="1"/>
    </xf>
    <xf numFmtId="15" fontId="5" fillId="44" borderId="104" xfId="0" applyNumberFormat="1" applyFont="1" applyFill="1" applyBorder="1" applyAlignment="1">
      <alignment horizontal="left" vertical="top" wrapText="1" indent="1"/>
    </xf>
    <xf numFmtId="15" fontId="5" fillId="44" borderId="110" xfId="0" applyNumberFormat="1" applyFont="1" applyFill="1" applyBorder="1" applyAlignment="1">
      <alignment horizontal="left" vertical="top" wrapText="1" indent="1"/>
    </xf>
    <xf numFmtId="170" fontId="5" fillId="0" borderId="105" xfId="0" applyFont="1" applyBorder="1" applyAlignment="1">
      <alignment horizontal="left" vertical="center"/>
    </xf>
    <xf numFmtId="170" fontId="5" fillId="0" borderId="106" xfId="0" applyFont="1" applyBorder="1" applyAlignment="1">
      <alignment horizontal="left" vertical="center"/>
    </xf>
    <xf numFmtId="170" fontId="5" fillId="0" borderId="0" xfId="0" applyFont="1" applyBorder="1" applyAlignment="1">
      <alignment horizontal="left" vertical="center"/>
    </xf>
    <xf numFmtId="170" fontId="5" fillId="0" borderId="108" xfId="0" applyFont="1" applyBorder="1" applyAlignment="1">
      <alignment horizontal="left" vertical="center"/>
    </xf>
    <xf numFmtId="170" fontId="7" fillId="49" borderId="91" xfId="0" applyFont="1" applyFill="1" applyBorder="1" applyAlignment="1" applyProtection="1">
      <alignment horizontal="center" vertical="center" wrapText="1" readingOrder="1"/>
      <protection locked="0"/>
    </xf>
    <xf numFmtId="170" fontId="7" fillId="49" borderId="92" xfId="0" applyFont="1" applyFill="1" applyBorder="1" applyAlignment="1" applyProtection="1">
      <alignment horizontal="center" vertical="center" wrapText="1" readingOrder="1"/>
      <protection locked="0"/>
    </xf>
    <xf numFmtId="0" fontId="7" fillId="49" borderId="93" xfId="0" applyNumberFormat="1" applyFont="1" applyFill="1" applyBorder="1" applyAlignment="1" applyProtection="1">
      <alignment horizontal="center" vertical="center" wrapText="1" readingOrder="1"/>
      <protection locked="0"/>
    </xf>
    <xf numFmtId="0" fontId="7" fillId="49" borderId="62" xfId="0" applyNumberFormat="1" applyFont="1" applyFill="1" applyBorder="1" applyAlignment="1" applyProtection="1">
      <alignment horizontal="center" vertical="center" wrapText="1" readingOrder="1"/>
      <protection locked="0"/>
    </xf>
    <xf numFmtId="170" fontId="6" fillId="47" borderId="25" xfId="0" applyFont="1" applyFill="1" applyBorder="1" applyAlignment="1" applyProtection="1">
      <alignment horizontal="center" vertical="center"/>
      <protection locked="0"/>
    </xf>
    <xf numFmtId="170" fontId="40" fillId="47" borderId="31" xfId="0" applyFont="1" applyFill="1" applyBorder="1" applyAlignment="1" applyProtection="1">
      <alignment horizontal="center" vertical="center"/>
    </xf>
    <xf numFmtId="170" fontId="40" fillId="47" borderId="89" xfId="0" applyFont="1" applyFill="1" applyBorder="1" applyAlignment="1" applyProtection="1">
      <alignment horizontal="center" vertical="center"/>
    </xf>
    <xf numFmtId="170" fontId="40" fillId="47" borderId="90" xfId="0" applyFont="1" applyFill="1" applyBorder="1" applyAlignment="1" applyProtection="1">
      <alignment horizontal="center" vertical="center"/>
    </xf>
    <xf numFmtId="170" fontId="40" fillId="47" borderId="85" xfId="0" applyFont="1" applyFill="1" applyBorder="1" applyAlignment="1" applyProtection="1">
      <alignment horizontal="center" vertical="center" wrapText="1"/>
    </xf>
    <xf numFmtId="170" fontId="40" fillId="47" borderId="86" xfId="0" applyFont="1" applyFill="1" applyBorder="1" applyAlignment="1" applyProtection="1">
      <alignment horizontal="center" vertical="center" wrapText="1"/>
    </xf>
    <xf numFmtId="170" fontId="40" fillId="47" borderId="87" xfId="0" applyFont="1" applyFill="1" applyBorder="1" applyAlignment="1" applyProtection="1">
      <alignment horizontal="center" vertical="center" wrapText="1"/>
    </xf>
    <xf numFmtId="170" fontId="40" fillId="47" borderId="88" xfId="0" applyFont="1" applyFill="1" applyBorder="1" applyAlignment="1" applyProtection="1">
      <alignment horizontal="center" vertical="center" wrapText="1"/>
    </xf>
    <xf numFmtId="170" fontId="6" fillId="48" borderId="25" xfId="0" applyFont="1" applyFill="1" applyBorder="1" applyAlignment="1" applyProtection="1">
      <alignment horizontal="center" vertical="center"/>
      <protection locked="0"/>
    </xf>
    <xf numFmtId="170" fontId="40" fillId="47" borderId="26" xfId="3" applyFont="1" applyFill="1" applyBorder="1" applyAlignment="1" applyProtection="1">
      <alignment horizontal="center" vertical="center"/>
      <protection locked="0"/>
    </xf>
    <xf numFmtId="170" fontId="40" fillId="47" borderId="27" xfId="3" applyFont="1" applyFill="1" applyBorder="1" applyAlignment="1" applyProtection="1">
      <alignment horizontal="center" vertical="center"/>
      <protection locked="0"/>
    </xf>
    <xf numFmtId="170" fontId="40" fillId="47" borderId="32" xfId="3" applyFont="1" applyFill="1" applyBorder="1" applyAlignment="1" applyProtection="1">
      <alignment horizontal="center" vertical="center"/>
      <protection locked="0"/>
    </xf>
    <xf numFmtId="170" fontId="40" fillId="47" borderId="33" xfId="3" applyFont="1" applyFill="1" applyBorder="1" applyAlignment="1" applyProtection="1">
      <alignment horizontal="center" vertical="center"/>
      <protection locked="0"/>
    </xf>
    <xf numFmtId="170" fontId="43" fillId="0" borderId="34" xfId="3" applyFont="1" applyBorder="1" applyAlignment="1" applyProtection="1">
      <alignment horizontal="justify" vertical="center" wrapText="1"/>
      <protection locked="0"/>
    </xf>
    <xf numFmtId="170" fontId="43" fillId="0" borderId="35" xfId="3" applyFont="1" applyBorder="1" applyAlignment="1" applyProtection="1">
      <alignment horizontal="justify" vertical="center" wrapText="1"/>
      <protection locked="0"/>
    </xf>
    <xf numFmtId="170" fontId="43" fillId="0" borderId="36" xfId="3" applyFont="1" applyBorder="1" applyAlignment="1" applyProtection="1">
      <alignment horizontal="justify" vertical="center" wrapText="1"/>
      <protection locked="0"/>
    </xf>
    <xf numFmtId="170" fontId="40" fillId="48" borderId="25" xfId="0" applyFont="1" applyFill="1" applyBorder="1" applyAlignment="1" applyProtection="1">
      <alignment horizontal="left" vertical="center" indent="1"/>
      <protection locked="0"/>
    </xf>
    <xf numFmtId="170" fontId="40" fillId="48" borderId="31" xfId="0" applyFont="1" applyFill="1" applyBorder="1" applyAlignment="1" applyProtection="1">
      <alignment horizontal="left" vertical="center" indent="1"/>
      <protection locked="0"/>
    </xf>
    <xf numFmtId="170" fontId="42" fillId="47" borderId="65" xfId="1" applyFont="1" applyFill="1" applyBorder="1" applyAlignment="1">
      <alignment horizontal="center" vertical="center" wrapText="1"/>
    </xf>
    <xf numFmtId="170" fontId="42" fillId="47" borderId="66" xfId="1" applyFont="1" applyFill="1" applyBorder="1" applyAlignment="1">
      <alignment horizontal="center" vertical="center" wrapText="1"/>
    </xf>
    <xf numFmtId="170" fontId="42" fillId="47" borderId="62" xfId="1" applyFont="1" applyFill="1" applyBorder="1" applyAlignment="1">
      <alignment horizontal="center" vertical="center" wrapText="1"/>
    </xf>
    <xf numFmtId="170" fontId="44" fillId="0" borderId="0" xfId="1" applyFont="1" applyFill="1" applyBorder="1" applyAlignment="1">
      <alignment horizontal="center" vertical="center" wrapText="1"/>
    </xf>
    <xf numFmtId="170" fontId="0" fillId="0" borderId="19" xfId="0" applyFont="1" applyBorder="1" applyAlignment="1">
      <alignment horizontal="justify" vertical="center" wrapText="1"/>
    </xf>
    <xf numFmtId="170" fontId="0" fillId="0" borderId="18" xfId="0" applyFont="1" applyBorder="1" applyAlignment="1">
      <alignment horizontal="justify" vertical="center"/>
    </xf>
    <xf numFmtId="170" fontId="0" fillId="0" borderId="68" xfId="0" applyFont="1" applyBorder="1" applyAlignment="1">
      <alignment horizontal="justify" vertical="center"/>
    </xf>
    <xf numFmtId="170" fontId="0" fillId="0" borderId="20" xfId="0" applyFont="1" applyBorder="1" applyAlignment="1">
      <alignment horizontal="justify" vertical="center" wrapText="1"/>
    </xf>
    <xf numFmtId="170" fontId="0" fillId="0" borderId="0" xfId="0" applyFont="1" applyBorder="1" applyAlignment="1">
      <alignment horizontal="justify" vertical="center"/>
    </xf>
    <xf numFmtId="170" fontId="0" fillId="0" borderId="69" xfId="0" applyFont="1" applyBorder="1" applyAlignment="1">
      <alignment horizontal="justify" vertical="center"/>
    </xf>
    <xf numFmtId="170" fontId="0" fillId="0" borderId="21" xfId="0" applyFont="1" applyBorder="1" applyAlignment="1">
      <alignment horizontal="justify" vertical="center" wrapText="1"/>
    </xf>
    <xf numFmtId="170" fontId="0" fillId="0" borderId="17" xfId="0" applyFont="1" applyBorder="1" applyAlignment="1">
      <alignment horizontal="justify" vertical="center"/>
    </xf>
    <xf numFmtId="170" fontId="0" fillId="0" borderId="70" xfId="0" applyFont="1" applyBorder="1" applyAlignment="1">
      <alignment horizontal="justify" vertical="center"/>
    </xf>
    <xf numFmtId="170" fontId="42" fillId="47" borderId="22" xfId="0" applyFont="1" applyFill="1" applyBorder="1" applyAlignment="1">
      <alignment horizontal="center" vertical="center" wrapText="1"/>
    </xf>
    <xf numFmtId="170" fontId="42" fillId="48" borderId="22" xfId="0" applyFont="1" applyFill="1" applyBorder="1" applyAlignment="1">
      <alignment horizontal="center" vertical="top"/>
    </xf>
    <xf numFmtId="170" fontId="0" fillId="0" borderId="22" xfId="0" applyFont="1" applyBorder="1" applyAlignment="1">
      <alignment horizontal="justify" vertical="top" wrapText="1"/>
    </xf>
    <xf numFmtId="3" fontId="7" fillId="0" borderId="22" xfId="0" applyNumberFormat="1" applyFont="1" applyFill="1" applyBorder="1" applyAlignment="1">
      <alignment horizontal="center" vertical="top" wrapText="1"/>
    </xf>
    <xf numFmtId="170" fontId="7" fillId="0" borderId="22" xfId="0" applyFont="1" applyFill="1" applyBorder="1" applyAlignment="1">
      <alignment horizontal="center" vertical="top" wrapText="1"/>
    </xf>
    <xf numFmtId="170" fontId="42" fillId="48" borderId="34" xfId="0" applyFont="1" applyFill="1" applyBorder="1" applyAlignment="1">
      <alignment horizontal="center" vertical="center" wrapText="1"/>
    </xf>
    <xf numFmtId="170" fontId="42" fillId="48" borderId="35" xfId="0" applyFont="1" applyFill="1" applyBorder="1" applyAlignment="1">
      <alignment horizontal="center" vertical="center" wrapText="1"/>
    </xf>
    <xf numFmtId="170" fontId="42" fillId="48" borderId="36" xfId="0" applyFont="1" applyFill="1" applyBorder="1" applyAlignment="1">
      <alignment horizontal="center" vertical="center" wrapText="1"/>
    </xf>
    <xf numFmtId="170" fontId="40" fillId="47" borderId="31" xfId="0" applyFont="1" applyFill="1" applyBorder="1" applyAlignment="1" applyProtection="1">
      <alignment horizontal="center" vertical="center"/>
      <protection locked="0"/>
    </xf>
    <xf numFmtId="170" fontId="40" fillId="47" borderId="89" xfId="0" applyFont="1" applyFill="1" applyBorder="1" applyAlignment="1" applyProtection="1">
      <alignment horizontal="center" vertical="center"/>
      <protection locked="0"/>
    </xf>
    <xf numFmtId="170" fontId="40" fillId="47" borderId="90" xfId="0" applyFont="1" applyFill="1" applyBorder="1" applyAlignment="1" applyProtection="1">
      <alignment horizontal="center" vertical="center"/>
      <protection locked="0"/>
    </xf>
    <xf numFmtId="170" fontId="40" fillId="47" borderId="85" xfId="0" applyFont="1" applyFill="1" applyBorder="1" applyAlignment="1" applyProtection="1">
      <alignment horizontal="center" vertical="center" wrapText="1"/>
      <protection locked="0"/>
    </xf>
    <xf numFmtId="170" fontId="40" fillId="47" borderId="86" xfId="0" applyFont="1" applyFill="1" applyBorder="1" applyAlignment="1" applyProtection="1">
      <alignment horizontal="center" vertical="center" wrapText="1"/>
      <protection locked="0"/>
    </xf>
    <xf numFmtId="170" fontId="40" fillId="47" borderId="87" xfId="0" applyFont="1" applyFill="1" applyBorder="1" applyAlignment="1" applyProtection="1">
      <alignment horizontal="center" vertical="center" wrapText="1"/>
      <protection locked="0"/>
    </xf>
    <xf numFmtId="170" fontId="40" fillId="47" borderId="88" xfId="0" applyFont="1" applyFill="1" applyBorder="1" applyAlignment="1" applyProtection="1">
      <alignment horizontal="center" vertical="center" wrapText="1"/>
      <protection locked="0"/>
    </xf>
  </cellXfs>
  <cellStyles count="310">
    <cellStyle name="20% - Énfasis1 2" xfId="23" xr:uid="{00000000-0005-0000-0000-000000000000}"/>
    <cellStyle name="20% - Énfasis2 2" xfId="24" xr:uid="{00000000-0005-0000-0000-000001000000}"/>
    <cellStyle name="20% - Énfasis3 2" xfId="25" xr:uid="{00000000-0005-0000-0000-000002000000}"/>
    <cellStyle name="20% - Énfasis4 2" xfId="26" xr:uid="{00000000-0005-0000-0000-000003000000}"/>
    <cellStyle name="20% - Énfasis5 2" xfId="27" xr:uid="{00000000-0005-0000-0000-000004000000}"/>
    <cellStyle name="20% - Énfasis6 2" xfId="28" xr:uid="{00000000-0005-0000-0000-000005000000}"/>
    <cellStyle name="40% - Énfasis1 2" xfId="29" xr:uid="{00000000-0005-0000-0000-000006000000}"/>
    <cellStyle name="40% - Énfasis2 2" xfId="30" xr:uid="{00000000-0005-0000-0000-000007000000}"/>
    <cellStyle name="40% - Énfasis3 2" xfId="31" xr:uid="{00000000-0005-0000-0000-000008000000}"/>
    <cellStyle name="40% - Énfasis4 2" xfId="32" xr:uid="{00000000-0005-0000-0000-000009000000}"/>
    <cellStyle name="40% - Énfasis5 2" xfId="33" xr:uid="{00000000-0005-0000-0000-00000A000000}"/>
    <cellStyle name="40% - Énfasis6 2" xfId="34" xr:uid="{00000000-0005-0000-0000-00000B000000}"/>
    <cellStyle name="60% - Énfasis1 2" xfId="35" xr:uid="{00000000-0005-0000-0000-00000C000000}"/>
    <cellStyle name="60% - Énfasis2 2" xfId="36" xr:uid="{00000000-0005-0000-0000-00000D000000}"/>
    <cellStyle name="60% - Énfasis3 2" xfId="37" xr:uid="{00000000-0005-0000-0000-00000E000000}"/>
    <cellStyle name="60% - Énfasis4 2" xfId="38" xr:uid="{00000000-0005-0000-0000-00000F000000}"/>
    <cellStyle name="60% - Énfasis5 2" xfId="39" xr:uid="{00000000-0005-0000-0000-000010000000}"/>
    <cellStyle name="60% - Énfasis6 2" xfId="40" xr:uid="{00000000-0005-0000-0000-000011000000}"/>
    <cellStyle name="Buena 2" xfId="41" xr:uid="{00000000-0005-0000-0000-000012000000}"/>
    <cellStyle name="Cálculo 2" xfId="42" xr:uid="{00000000-0005-0000-0000-000013000000}"/>
    <cellStyle name="Cálculo 2 2" xfId="113" xr:uid="{00000000-0005-0000-0000-000014000000}"/>
    <cellStyle name="Cálculo 2 3" xfId="112" xr:uid="{00000000-0005-0000-0000-000015000000}"/>
    <cellStyle name="Cálculo 2 4" xfId="116" xr:uid="{00000000-0005-0000-0000-000016000000}"/>
    <cellStyle name="Cálculo 2 5" xfId="117" xr:uid="{00000000-0005-0000-0000-000017000000}"/>
    <cellStyle name="Cálculo 2 6" xfId="118" xr:uid="{00000000-0005-0000-0000-000018000000}"/>
    <cellStyle name="Celda de comprobación 2" xfId="43" xr:uid="{00000000-0005-0000-0000-000019000000}"/>
    <cellStyle name="Celda vinculada 2" xfId="44" xr:uid="{00000000-0005-0000-0000-00001A000000}"/>
    <cellStyle name="Encabezado 4 2" xfId="45" xr:uid="{00000000-0005-0000-0000-00001B000000}"/>
    <cellStyle name="Énfasis1 2" xfId="46" xr:uid="{00000000-0005-0000-0000-00001C000000}"/>
    <cellStyle name="Énfasis2 2" xfId="47" xr:uid="{00000000-0005-0000-0000-00001D000000}"/>
    <cellStyle name="Énfasis3 2" xfId="48" xr:uid="{00000000-0005-0000-0000-00001E000000}"/>
    <cellStyle name="Énfasis4 2" xfId="49" xr:uid="{00000000-0005-0000-0000-00001F000000}"/>
    <cellStyle name="Énfasis5 2" xfId="50" xr:uid="{00000000-0005-0000-0000-000020000000}"/>
    <cellStyle name="Énfasis6 2" xfId="51" xr:uid="{00000000-0005-0000-0000-000021000000}"/>
    <cellStyle name="Entrada 2" xfId="52" xr:uid="{00000000-0005-0000-0000-000022000000}"/>
    <cellStyle name="Entrada 2 2" xfId="115" xr:uid="{00000000-0005-0000-0000-000023000000}"/>
    <cellStyle name="Entrada 2 3" xfId="108" xr:uid="{00000000-0005-0000-0000-000024000000}"/>
    <cellStyle name="Entrada 2 4" xfId="111" xr:uid="{00000000-0005-0000-0000-000025000000}"/>
    <cellStyle name="Entrada 2 5" xfId="107" xr:uid="{00000000-0005-0000-0000-000026000000}"/>
    <cellStyle name="Entrada 2 6" xfId="114" xr:uid="{00000000-0005-0000-0000-000027000000}"/>
    <cellStyle name="Euro" xfId="53" xr:uid="{00000000-0005-0000-0000-000028000000}"/>
    <cellStyle name="Euro 2" xfId="54" xr:uid="{00000000-0005-0000-0000-00002900000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39" builtinId="8" hidden="1"/>
    <cellStyle name="Hipervínculo" xfId="136" builtinId="8" hidden="1"/>
    <cellStyle name="Hipervínculo" xfId="134" builtinId="8" hidden="1"/>
    <cellStyle name="Hipervínculo" xfId="132" builtinId="8" hidden="1"/>
    <cellStyle name="Hipervínculo" xfId="129" builtinId="8" hidden="1"/>
    <cellStyle name="Hipervínculo" xfId="102" builtinId="8" hidden="1"/>
    <cellStyle name="Hipervínculo" xfId="85" builtinId="8" hidden="1"/>
    <cellStyle name="Hipervínculo" xfId="126" builtinId="8" hidden="1"/>
    <cellStyle name="Hipervínculo" xfId="161" builtinId="8" hidden="1"/>
    <cellStyle name="Hipervínculo" xfId="158" builtinId="8" hidden="1"/>
    <cellStyle name="Hipervínculo" xfId="156" builtinId="8" hidden="1"/>
    <cellStyle name="Hipervínculo" xfId="154" builtinId="8" hidden="1"/>
    <cellStyle name="Hipervínculo" xfId="140" builtinId="8" hidden="1"/>
    <cellStyle name="Hipervínculo" xfId="150" builtinId="8" hidden="1"/>
    <cellStyle name="Hipervínculo" xfId="149" builtinId="8" hidden="1"/>
    <cellStyle name="Hipervínculo" xfId="143" builtinId="8" hidden="1"/>
    <cellStyle name="Hipervínculo" xfId="182" builtinId="8" hidden="1"/>
    <cellStyle name="Hipervínculo" xfId="180" builtinId="8" hidden="1"/>
    <cellStyle name="Hipervínculo" xfId="178" builtinId="8" hidden="1"/>
    <cellStyle name="Hipervínculo" xfId="176" builtinId="8" hidden="1"/>
    <cellStyle name="Hipervínculo" xfId="174" builtinId="8" hidden="1"/>
    <cellStyle name="Hipervínculo" xfId="173" builtinId="8" hidden="1"/>
    <cellStyle name="Hipervínculo" xfId="162" builtinId="8" hidden="1"/>
    <cellStyle name="Hipervínculo" xfId="170" builtinId="8" hidden="1"/>
    <cellStyle name="Hipervínculo" xfId="197" builtinId="8" hidden="1"/>
    <cellStyle name="Hipervínculo" xfId="195" builtinId="8" hidden="1"/>
    <cellStyle name="Hipervínculo" xfId="193" builtinId="8" hidden="1"/>
    <cellStyle name="Hipervínculo" xfId="191" builtinId="8" hidden="1"/>
    <cellStyle name="Hipervínculo" xfId="189" builtinId="8" hidden="1"/>
    <cellStyle name="Hipervínculo" xfId="188" builtinId="8" hidden="1"/>
    <cellStyle name="Hipervínculo" xfId="183" builtinId="8" hidden="1"/>
    <cellStyle name="Hipervínculo" xfId="166" builtinId="8" hidden="1"/>
    <cellStyle name="Hipervínculo" xfId="212" builtinId="8" hidden="1"/>
    <cellStyle name="Hipervínculo" xfId="210" builtinId="8" hidden="1"/>
    <cellStyle name="Hipervínculo" xfId="208" builtinId="8" hidden="1"/>
    <cellStyle name="Hipervínculo" xfId="206" builtinId="8" hidden="1"/>
    <cellStyle name="Hipervínculo" xfId="204" builtinId="8" hidden="1"/>
    <cellStyle name="Hipervínculo" xfId="203" builtinId="8" hidden="1"/>
    <cellStyle name="Hipervínculo" xfId="198" builtinId="8" hidden="1"/>
    <cellStyle name="Hipervínculo" xfId="167" builtinId="8" hidden="1"/>
    <cellStyle name="Hipervínculo" xfId="223" builtinId="8" hidden="1"/>
    <cellStyle name="Hipervínculo" xfId="221" builtinId="8" hidden="1"/>
    <cellStyle name="Hipervínculo" xfId="219" builtinId="8" hidden="1"/>
    <cellStyle name="Hipervínculo" xfId="218" builtinId="8" hidden="1"/>
    <cellStyle name="Hipervínculo" xfId="213" builtinId="8" hidden="1"/>
    <cellStyle name="Hipervínculo" xfId="105" builtinId="8" hidden="1"/>
    <cellStyle name="Hipervínculo" xfId="141" builtinId="8" hidden="1"/>
    <cellStyle name="Hipervínculo" xfId="216" builtinId="8" hidden="1"/>
    <cellStyle name="Hipervínculo" xfId="240" builtinId="8" hidden="1"/>
    <cellStyle name="Hipervínculo" xfId="238" builtinId="8" hidden="1"/>
    <cellStyle name="Hipervínculo" xfId="236" builtinId="8" hidden="1"/>
    <cellStyle name="Hipervínculo" xfId="234" builtinId="8" hidden="1"/>
    <cellStyle name="Hipervínculo" xfId="232" builtinId="8" hidden="1"/>
    <cellStyle name="Hipervínculo" xfId="231" builtinId="8" hidden="1"/>
    <cellStyle name="Hipervínculo" xfId="224" builtinId="8" hidden="1"/>
    <cellStyle name="Hipervínculo" xfId="228" builtinId="8" hidden="1"/>
    <cellStyle name="Hipervínculo" xfId="252" builtinId="8" hidden="1"/>
    <cellStyle name="Hipervínculo" xfId="249" builtinId="8" hidden="1"/>
    <cellStyle name="Hipervínculo" xfId="247" builtinId="8" hidden="1"/>
    <cellStyle name="Hipervínculo" xfId="226" builtinId="8" hidden="1"/>
    <cellStyle name="Hipervínculo" xfId="169" builtinId="8" hidden="1"/>
    <cellStyle name="Hipervínculo" xfId="225" builtinId="8" hidden="1"/>
    <cellStyle name="Hipervínculo" xfId="242" builtinId="8" hidden="1"/>
    <cellStyle name="Hipervínculo" xfId="184" builtinId="8" hidden="1"/>
    <cellStyle name="Hipervínculo" xfId="274" builtinId="8" hidden="1"/>
    <cellStyle name="Hipervínculo" xfId="272" builtinId="8" hidden="1"/>
    <cellStyle name="Hipervínculo" xfId="270" builtinId="8" hidden="1"/>
    <cellStyle name="Hipervínculo" xfId="268" builtinId="8" hidden="1"/>
    <cellStyle name="Hipervínculo" xfId="266" builtinId="8" hidden="1"/>
    <cellStyle name="Hipervínculo" xfId="265" builtinId="8" hidden="1"/>
    <cellStyle name="Hipervínculo" xfId="253" builtinId="8" hidden="1"/>
    <cellStyle name="Hipervínculo" xfId="262" builtinId="8" hidden="1"/>
    <cellStyle name="Hipervínculo" xfId="288" builtinId="8" hidden="1"/>
    <cellStyle name="Hipervínculo" xfId="286" builtinId="8" hidden="1"/>
    <cellStyle name="Hipervínculo" xfId="284" builtinId="8" hidden="1"/>
    <cellStyle name="Hipervínculo" xfId="282" builtinId="8" hidden="1"/>
    <cellStyle name="Hipervínculo" xfId="280" builtinId="8" hidden="1"/>
    <cellStyle name="Hipervínculo" xfId="279" builtinId="8" hidden="1"/>
    <cellStyle name="Hipervínculo" xfId="275" builtinId="8" hidden="1"/>
    <cellStyle name="Hipervínculo" xfId="110" builtinId="8" hidden="1"/>
    <cellStyle name="Hipervínculo" xfId="301" builtinId="8" hidden="1"/>
    <cellStyle name="Hipervínculo" xfId="298" builtinId="8" hidden="1"/>
    <cellStyle name="Hipervínculo" xfId="296" builtinId="8" hidden="1"/>
    <cellStyle name="Hipervínculo" xfId="294" builtinId="8" hidden="1"/>
    <cellStyle name="Hipervínculo" xfId="289" builtinId="8" hidden="1"/>
    <cellStyle name="Hipervínculo" xfId="260" builtinId="8" hidden="1"/>
    <cellStyle name="Hipervínculo" xfId="259" builtinId="8" hidden="1"/>
    <cellStyle name="Hipervínculo" xfId="291"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38" builtinId="9" hidden="1"/>
    <cellStyle name="Hipervínculo visitado" xfId="135" builtinId="9" hidden="1"/>
    <cellStyle name="Hipervínculo visitado" xfId="133" builtinId="9" hidden="1"/>
    <cellStyle name="Hipervínculo visitado" xfId="103" builtinId="9" hidden="1"/>
    <cellStyle name="Hipervínculo visitado" xfId="128" builtinId="9" hidden="1"/>
    <cellStyle name="Hipervínculo visitado" xfId="127" builtinId="9" hidden="1"/>
    <cellStyle name="Hipervínculo visitado" xfId="84" builtinId="9" hidden="1"/>
    <cellStyle name="Hipervínculo visitado" xfId="125" builtinId="9" hidden="1"/>
    <cellStyle name="Hipervínculo visitado" xfId="160" builtinId="9" hidden="1"/>
    <cellStyle name="Hipervínculo visitado" xfId="157" builtinId="9" hidden="1"/>
    <cellStyle name="Hipervínculo visitado" xfId="155" builtinId="9" hidden="1"/>
    <cellStyle name="Hipervínculo visitado" xfId="122" builtinId="9" hidden="1"/>
    <cellStyle name="Hipervínculo visitado" xfId="151" builtinId="9" hidden="1"/>
    <cellStyle name="Hipervínculo visitado" xfId="123" builtinId="9" hidden="1"/>
    <cellStyle name="Hipervínculo visitado" xfId="142" builtinId="9" hidden="1"/>
    <cellStyle name="Hipervínculo visitado" xfId="148" builtinId="9" hidden="1"/>
    <cellStyle name="Hipervínculo visitado" xfId="181" builtinId="9" hidden="1"/>
    <cellStyle name="Hipervínculo visitado" xfId="179" builtinId="9" hidden="1"/>
    <cellStyle name="Hipervínculo visitado" xfId="177" builtinId="9" hidden="1"/>
    <cellStyle name="Hipervínculo visitado" xfId="175" builtinId="9" hidden="1"/>
    <cellStyle name="Hipervínculo visitado" xfId="146" builtinId="9" hidden="1"/>
    <cellStyle name="Hipervínculo visitado" xfId="172" builtinId="9" hidden="1"/>
    <cellStyle name="Hipervínculo visitado" xfId="171" builtinId="9" hidden="1"/>
    <cellStyle name="Hipervínculo visitado" xfId="147" builtinId="9" hidden="1"/>
    <cellStyle name="Hipervínculo visitado" xfId="196" builtinId="9" hidden="1"/>
    <cellStyle name="Hipervínculo visitado" xfId="194" builtinId="9" hidden="1"/>
    <cellStyle name="Hipervínculo visitado" xfId="192" builtinId="9" hidden="1"/>
    <cellStyle name="Hipervínculo visitado" xfId="190" builtinId="9" hidden="1"/>
    <cellStyle name="Hipervínculo visitado" xfId="164" builtinId="9" hidden="1"/>
    <cellStyle name="Hipervínculo visitado" xfId="187" builtinId="9" hidden="1"/>
    <cellStyle name="Hipervínculo visitado" xfId="104" builtinId="9" hidden="1"/>
    <cellStyle name="Hipervínculo visitado" xfId="163" builtinId="9" hidden="1"/>
    <cellStyle name="Hipervínculo visitado" xfId="211" builtinId="9" hidden="1"/>
    <cellStyle name="Hipervínculo visitado" xfId="209" builtinId="9" hidden="1"/>
    <cellStyle name="Hipervínculo visitado" xfId="207" builtinId="9" hidden="1"/>
    <cellStyle name="Hipervínculo visitado" xfId="205" builtinId="9" hidden="1"/>
    <cellStyle name="Hipervínculo visitado" xfId="186" builtinId="9" hidden="1"/>
    <cellStyle name="Hipervínculo visitado" xfId="202" builtinId="9" hidden="1"/>
    <cellStyle name="Hipervínculo visitado" xfId="168" builtinId="9" hidden="1"/>
    <cellStyle name="Hipervínculo visitado" xfId="185" builtinId="9" hidden="1"/>
    <cellStyle name="Hipervínculo visitado" xfId="222" builtinId="9" hidden="1"/>
    <cellStyle name="Hipervínculo visitado" xfId="220" builtinId="9" hidden="1"/>
    <cellStyle name="Hipervínculo visitado" xfId="200" builtinId="9" hidden="1"/>
    <cellStyle name="Hipervínculo visitado" xfId="217" builtinId="9" hidden="1"/>
    <cellStyle name="Hipervínculo visitado" xfId="121" builtinId="9" hidden="1"/>
    <cellStyle name="Hipervínculo visitado" xfId="199" builtinId="9" hidden="1"/>
    <cellStyle name="Hipervínculo visitado" xfId="215" builtinId="9" hidden="1"/>
    <cellStyle name="Hipervínculo visitado" xfId="124" builtinId="9" hidden="1"/>
    <cellStyle name="Hipervínculo visitado" xfId="239" builtinId="9" hidden="1"/>
    <cellStyle name="Hipervínculo visitado" xfId="237" builtinId="9" hidden="1"/>
    <cellStyle name="Hipervínculo visitado" xfId="235" builtinId="9" hidden="1"/>
    <cellStyle name="Hipervínculo visitado" xfId="233" builtinId="9" hidden="1"/>
    <cellStyle name="Hipervínculo visitado" xfId="106" builtinId="9" hidden="1"/>
    <cellStyle name="Hipervínculo visitado" xfId="230" builtinId="9" hidden="1"/>
    <cellStyle name="Hipervínculo visitado" xfId="229" builtinId="9" hidden="1"/>
    <cellStyle name="Hipervínculo visitado" xfId="201" builtinId="9" hidden="1"/>
    <cellStyle name="Hipervínculo visitado" xfId="250" builtinId="9" hidden="1"/>
    <cellStyle name="Hipervínculo visitado" xfId="248" builtinId="9" hidden="1"/>
    <cellStyle name="Hipervínculo visitado" xfId="246" builtinId="9" hidden="1"/>
    <cellStyle name="Hipervínculo visitado" xfId="241" builtinId="9" hidden="1"/>
    <cellStyle name="Hipervínculo visitado" xfId="227" builtinId="9" hidden="1"/>
    <cellStyle name="Hipervínculo visitado" xfId="109" builtinId="9" hidden="1"/>
    <cellStyle name="Hipervínculo visitado" xfId="243" builtinId="9" hidden="1"/>
    <cellStyle name="Hipervínculo visitado" xfId="120" builtinId="9" hidden="1"/>
    <cellStyle name="Hipervínculo visitado" xfId="273" builtinId="9" hidden="1"/>
    <cellStyle name="Hipervínculo visitado" xfId="271" builtinId="9" hidden="1"/>
    <cellStyle name="Hipervínculo visitado" xfId="269" builtinId="9" hidden="1"/>
    <cellStyle name="Hipervínculo visitado" xfId="267" builtinId="9" hidden="1"/>
    <cellStyle name="Hipervínculo visitado" xfId="145" builtinId="9" hidden="1"/>
    <cellStyle name="Hipervínculo visitado" xfId="264" builtinId="9" hidden="1"/>
    <cellStyle name="Hipervínculo visitado" xfId="263" builtinId="9" hidden="1"/>
    <cellStyle name="Hipervínculo visitado" xfId="214" builtinId="9" hidden="1"/>
    <cellStyle name="Hipervínculo visitado" xfId="287" builtinId="9" hidden="1"/>
    <cellStyle name="Hipervínculo visitado" xfId="285" builtinId="9" hidden="1"/>
    <cellStyle name="Hipervínculo visitado" xfId="283" builtinId="9" hidden="1"/>
    <cellStyle name="Hipervínculo visitado" xfId="281" builtinId="9" hidden="1"/>
    <cellStyle name="Hipervínculo visitado" xfId="256" builtinId="9" hidden="1"/>
    <cellStyle name="Hipervínculo visitado" xfId="278" builtinId="9" hidden="1"/>
    <cellStyle name="Hipervínculo visitado" xfId="258" builtinId="9" hidden="1"/>
    <cellStyle name="Hipervínculo visitado" xfId="254" builtinId="9" hidden="1"/>
    <cellStyle name="Hipervínculo visitado" xfId="300" builtinId="9" hidden="1"/>
    <cellStyle name="Hipervínculo visitado" xfId="297" builtinId="9" hidden="1"/>
    <cellStyle name="Hipervínculo visitado" xfId="295" builtinId="9" hidden="1"/>
    <cellStyle name="Hipervínculo visitado" xfId="277" builtinId="9" hidden="1"/>
    <cellStyle name="Hipervínculo visitado" xfId="261" builtinId="9" hidden="1"/>
    <cellStyle name="Hipervínculo visitado" xfId="276" builtinId="9" hidden="1"/>
    <cellStyle name="Hipervínculo visitado" xfId="290" builtinId="9" hidden="1"/>
    <cellStyle name="Hipervínculo visitado" xfId="119" builtinId="9" hidden="1"/>
    <cellStyle name="Incorrecto 2" xfId="55" xr:uid="{00000000-0005-0000-0000-0000FA000000}"/>
    <cellStyle name="Millares" xfId="20" builtinId="3"/>
    <cellStyle name="Millares 2" xfId="2" xr:uid="{00000000-0005-0000-0000-0000FC000000}"/>
    <cellStyle name="Millares 2 2" xfId="56" xr:uid="{00000000-0005-0000-0000-0000FD000000}"/>
    <cellStyle name="Millares 3" xfId="22" xr:uid="{00000000-0005-0000-0000-0000FE000000}"/>
    <cellStyle name="Millares 3 2" xfId="57" xr:uid="{00000000-0005-0000-0000-0000FF000000}"/>
    <cellStyle name="Millares 3 2 2" xfId="58" xr:uid="{00000000-0005-0000-0000-000000010000}"/>
    <cellStyle name="Millares 4" xfId="83" xr:uid="{00000000-0005-0000-0000-000001010000}"/>
    <cellStyle name="Millares 5" xfId="309" xr:uid="{00000000-0005-0000-0000-000002010000}"/>
    <cellStyle name="Moneda 2" xfId="59" xr:uid="{00000000-0005-0000-0000-000003010000}"/>
    <cellStyle name="Moneda 2 2" xfId="60" xr:uid="{00000000-0005-0000-0000-000004010000}"/>
    <cellStyle name="Moneda 2 2 2" xfId="61" xr:uid="{00000000-0005-0000-0000-000005010000}"/>
    <cellStyle name="Moneda 3" xfId="62" xr:uid="{00000000-0005-0000-0000-000006010000}"/>
    <cellStyle name="Moneda 3 2" xfId="63" xr:uid="{00000000-0005-0000-0000-000007010000}"/>
    <cellStyle name="Neutral 2" xfId="64" xr:uid="{00000000-0005-0000-0000-000008010000}"/>
    <cellStyle name="Normal" xfId="0" builtinId="0"/>
    <cellStyle name="Normal 2" xfId="1" xr:uid="{00000000-0005-0000-0000-00000A010000}"/>
    <cellStyle name="Normal 2 2" xfId="65" xr:uid="{00000000-0005-0000-0000-00000B010000}"/>
    <cellStyle name="Normal 3" xfId="21" xr:uid="{00000000-0005-0000-0000-00000C010000}"/>
    <cellStyle name="Normal 3 2" xfId="66" xr:uid="{00000000-0005-0000-0000-00000D010000}"/>
    <cellStyle name="Normal 3 2 2" xfId="67" xr:uid="{00000000-0005-0000-0000-00000E010000}"/>
    <cellStyle name="Normal 4" xfId="307" xr:uid="{00000000-0005-0000-0000-00000F010000}"/>
    <cellStyle name="Normal 5" xfId="308" xr:uid="{00000000-0005-0000-0000-000010010000}"/>
    <cellStyle name="Normal_PRA-Sociopolíticos y DDHH EPM ENERO 23 " xfId="3" xr:uid="{00000000-0005-0000-0000-000011010000}"/>
    <cellStyle name="Notas 2" xfId="68" xr:uid="{00000000-0005-0000-0000-000012010000}"/>
    <cellStyle name="Notas 2 2" xfId="69" xr:uid="{00000000-0005-0000-0000-000013010000}"/>
    <cellStyle name="Notas 2 2 2" xfId="131" xr:uid="{00000000-0005-0000-0000-000014010000}"/>
    <cellStyle name="Notas 2 2 3" xfId="153" xr:uid="{00000000-0005-0000-0000-000015010000}"/>
    <cellStyle name="Notas 2 2 4" xfId="245" xr:uid="{00000000-0005-0000-0000-000016010000}"/>
    <cellStyle name="Notas 2 2 5" xfId="293" xr:uid="{00000000-0005-0000-0000-000017010000}"/>
    <cellStyle name="Notas 2 2 6" xfId="304" xr:uid="{00000000-0005-0000-0000-000018010000}"/>
    <cellStyle name="Notas 2 3" xfId="130" xr:uid="{00000000-0005-0000-0000-000019010000}"/>
    <cellStyle name="Notas 2 4" xfId="152" xr:uid="{00000000-0005-0000-0000-00001A010000}"/>
    <cellStyle name="Notas 2 5" xfId="244" xr:uid="{00000000-0005-0000-0000-00001B010000}"/>
    <cellStyle name="Notas 2 6" xfId="292" xr:uid="{00000000-0005-0000-0000-00001C010000}"/>
    <cellStyle name="Notas 2 7" xfId="303" xr:uid="{00000000-0005-0000-0000-00001D010000}"/>
    <cellStyle name="Porcentual 2" xfId="70" xr:uid="{00000000-0005-0000-0000-00001F010000}"/>
    <cellStyle name="Porcentual 2 2" xfId="71" xr:uid="{00000000-0005-0000-0000-000020010000}"/>
    <cellStyle name="Porcentual 3" xfId="72" xr:uid="{00000000-0005-0000-0000-000021010000}"/>
    <cellStyle name="Porcentual 3 2" xfId="73" xr:uid="{00000000-0005-0000-0000-000022010000}"/>
    <cellStyle name="Porcentual 3 2 2" xfId="74" xr:uid="{00000000-0005-0000-0000-000023010000}"/>
    <cellStyle name="Salida 2" xfId="75" xr:uid="{00000000-0005-0000-0000-000024010000}"/>
    <cellStyle name="Salida 2 2" xfId="137" xr:uid="{00000000-0005-0000-0000-000025010000}"/>
    <cellStyle name="Salida 2 3" xfId="159" xr:uid="{00000000-0005-0000-0000-000026010000}"/>
    <cellStyle name="Salida 2 4" xfId="251" xr:uid="{00000000-0005-0000-0000-000027010000}"/>
    <cellStyle name="Salida 2 5" xfId="299" xr:uid="{00000000-0005-0000-0000-000028010000}"/>
    <cellStyle name="Salida 2 6" xfId="305" xr:uid="{00000000-0005-0000-0000-000029010000}"/>
    <cellStyle name="Texto de advertencia 2" xfId="76" xr:uid="{00000000-0005-0000-0000-00002A010000}"/>
    <cellStyle name="Texto explicativo 2" xfId="77" xr:uid="{00000000-0005-0000-0000-00002B010000}"/>
    <cellStyle name="Título 1 2" xfId="78" xr:uid="{00000000-0005-0000-0000-00002C010000}"/>
    <cellStyle name="Título 2 2" xfId="79" xr:uid="{00000000-0005-0000-0000-00002D010000}"/>
    <cellStyle name="Título 3 2" xfId="80" xr:uid="{00000000-0005-0000-0000-00002E010000}"/>
    <cellStyle name="Título 3 2 2" xfId="255" xr:uid="{00000000-0005-0000-0000-00002F010000}"/>
    <cellStyle name="Título 4" xfId="81" xr:uid="{00000000-0005-0000-0000-000030010000}"/>
    <cellStyle name="Total 2" xfId="82" xr:uid="{00000000-0005-0000-0000-000031010000}"/>
    <cellStyle name="Total 2 2" xfId="144" xr:uid="{00000000-0005-0000-0000-000032010000}"/>
    <cellStyle name="Total 2 3" xfId="165" xr:uid="{00000000-0005-0000-0000-000033010000}"/>
    <cellStyle name="Total 2 4" xfId="257" xr:uid="{00000000-0005-0000-0000-000034010000}"/>
    <cellStyle name="Total 2 5" xfId="302" xr:uid="{00000000-0005-0000-0000-000035010000}"/>
    <cellStyle name="Total 2 6" xfId="306" xr:uid="{00000000-0005-0000-0000-000036010000}"/>
  </cellStyles>
  <dxfs count="154">
    <dxf>
      <fill>
        <patternFill>
          <bgColor rgb="FF00FF00"/>
        </patternFill>
      </fill>
    </dxf>
    <dxf>
      <fill>
        <patternFill>
          <bgColor rgb="FFFFFF00"/>
        </patternFill>
      </fill>
    </dxf>
    <dxf>
      <fill>
        <patternFill>
          <bgColor rgb="FFFF9900"/>
        </patternFill>
      </fill>
    </dxf>
    <dxf>
      <fill>
        <patternFill>
          <bgColor rgb="FFFF0000"/>
        </patternFill>
      </fil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top style="medium">
          <color indexed="64"/>
        </top>
      </border>
    </dxf>
    <dxf>
      <border>
        <bottom style="medium">
          <color indexed="64"/>
        </bottom>
      </border>
    </dxf>
    <dxf>
      <fill>
        <patternFill patternType="solid">
          <bgColor theme="9" tint="-0.249977111117893"/>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dxf>
    <dxf>
      <fill>
        <patternFill patternType="solid">
          <bgColor theme="9" tint="-0.249977111117893"/>
        </patternFill>
      </fill>
    </dxf>
    <dxf>
      <fill>
        <patternFill>
          <bgColor rgb="FFFFFF00"/>
        </patternFill>
      </fill>
    </dxf>
    <dxf>
      <fill>
        <patternFill>
          <bgColor rgb="FFFFFF00"/>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00FF00"/>
        </patternFill>
      </fill>
    </dxf>
    <dxf>
      <fill>
        <patternFill>
          <bgColor rgb="FFFFFF00"/>
        </patternFill>
      </fill>
    </dxf>
    <dxf>
      <fill>
        <patternFill>
          <bgColor rgb="FFFF9900"/>
        </patternFill>
      </fill>
    </dxf>
    <dxf>
      <fill>
        <patternFill>
          <bgColor rgb="FFFF0000"/>
        </patternFill>
      </fill>
    </dxf>
  </dxfs>
  <tableStyles count="0" defaultTableStyle="TableStyleMedium2" defaultPivotStyle="PivotStyleLight16"/>
  <colors>
    <mruColors>
      <color rgb="FF008000"/>
      <color rgb="FF00CC00"/>
      <color rgb="FF339933"/>
      <color rgb="FFCCFF99"/>
      <color rgb="FF66FF33"/>
      <color rgb="FF00FF00"/>
      <color rgb="FFFF0000"/>
      <color rgb="FF33CC33"/>
      <color rgb="FF0033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'Tablero Seguimiento'!$B$159</c:f>
              <c:strCache>
                <c:ptCount val="1"/>
                <c:pt idx="0">
                  <c:v>Bajo</c:v>
                </c:pt>
              </c:strCache>
            </c:strRef>
          </c:tx>
          <c:spPr>
            <a:solidFill>
              <a:srgbClr val="66FF33"/>
            </a:solidFill>
            <a:ln>
              <a:noFill/>
            </a:ln>
            <a:effectLst/>
          </c:spPr>
          <c:invertIfNegative val="0"/>
          <c:cat>
            <c:strRef>
              <c:f>'Tablero Seguimiento'!$C$99:$AA$99</c:f>
              <c:strCache>
                <c:ptCount val="25"/>
                <c:pt idx="0">
                  <c:v>Inicial</c:v>
                </c:pt>
                <c:pt idx="1">
                  <c:v>Seguimiento 1 2019</c:v>
                </c:pt>
                <c:pt idx="2">
                  <c:v>Seguimiento 2 2020</c:v>
                </c:pt>
                <c:pt idx="3">
                  <c:v>Seguimiento 3 (Fecha)</c:v>
                </c:pt>
                <c:pt idx="4">
                  <c:v>Seguimiento 4 (Fecha)</c:v>
                </c:pt>
                <c:pt idx="5">
                  <c:v>Seguimiento 5 (Fecha)</c:v>
                </c:pt>
                <c:pt idx="6">
                  <c:v>Seguimiento 6 (Fecha)</c:v>
                </c:pt>
                <c:pt idx="7">
                  <c:v>Seguimiento 7 (Fecha)</c:v>
                </c:pt>
                <c:pt idx="8">
                  <c:v>Seguimiento 8 (Fecha)</c:v>
                </c:pt>
                <c:pt idx="9">
                  <c:v>Seguimiento 9 (Fecha)</c:v>
                </c:pt>
                <c:pt idx="10">
                  <c:v>Seguimiento 10 (Fecha)</c:v>
                </c:pt>
                <c:pt idx="11">
                  <c:v>Seguimiento 11 (Fecha)</c:v>
                </c:pt>
                <c:pt idx="12">
                  <c:v>Seguimiento 12 (Fecha)</c:v>
                </c:pt>
                <c:pt idx="13">
                  <c:v>Seguimiento 13 (Fecha)</c:v>
                </c:pt>
                <c:pt idx="14">
                  <c:v>Seguimiento 14 (Fecha)</c:v>
                </c:pt>
                <c:pt idx="15">
                  <c:v>Seguimiento 15 (Fecha)</c:v>
                </c:pt>
                <c:pt idx="16">
                  <c:v>Seguimiento 16 (Fecha)</c:v>
                </c:pt>
                <c:pt idx="17">
                  <c:v>Seguimiento 17 (Fecha)</c:v>
                </c:pt>
                <c:pt idx="18">
                  <c:v>Seguimiento 18 (Fecha)</c:v>
                </c:pt>
                <c:pt idx="19">
                  <c:v>Seguimiento 19 (Fecha)</c:v>
                </c:pt>
                <c:pt idx="20">
                  <c:v>Seguimiento 20 (Fecha)</c:v>
                </c:pt>
                <c:pt idx="21">
                  <c:v>Seguimiento 21 (Fecha)</c:v>
                </c:pt>
                <c:pt idx="22">
                  <c:v>Seguimiento 22 (Fecha)</c:v>
                </c:pt>
                <c:pt idx="23">
                  <c:v>Seguimiento 23 (Fecha)</c:v>
                </c:pt>
                <c:pt idx="24">
                  <c:v>Seguimiento 24 (Fecha)</c:v>
                </c:pt>
              </c:strCache>
            </c:strRef>
          </c:cat>
          <c:val>
            <c:numRef>
              <c:f>'Tablero Seguimiento'!$C$159:$AA$159</c:f>
              <c:numCache>
                <c:formatCode>#,##0.000</c:formatCode>
                <c:ptCount val="25"/>
                <c:pt idx="0">
                  <c:v>0.37</c:v>
                </c:pt>
                <c:pt idx="1">
                  <c:v>0.37</c:v>
                </c:pt>
                <c:pt idx="2">
                  <c:v>0.37</c:v>
                </c:pt>
                <c:pt idx="3">
                  <c:v>0.37</c:v>
                </c:pt>
                <c:pt idx="4">
                  <c:v>0.37</c:v>
                </c:pt>
                <c:pt idx="5">
                  <c:v>0.37</c:v>
                </c:pt>
                <c:pt idx="6">
                  <c:v>0.37</c:v>
                </c:pt>
                <c:pt idx="7">
                  <c:v>0.37</c:v>
                </c:pt>
                <c:pt idx="8">
                  <c:v>0.37</c:v>
                </c:pt>
                <c:pt idx="9">
                  <c:v>0.37</c:v>
                </c:pt>
                <c:pt idx="10">
                  <c:v>0.37</c:v>
                </c:pt>
                <c:pt idx="11">
                  <c:v>0.37</c:v>
                </c:pt>
                <c:pt idx="12">
                  <c:v>0.37</c:v>
                </c:pt>
                <c:pt idx="13">
                  <c:v>0.37</c:v>
                </c:pt>
                <c:pt idx="14">
                  <c:v>0.37</c:v>
                </c:pt>
                <c:pt idx="15">
                  <c:v>0.37</c:v>
                </c:pt>
                <c:pt idx="16">
                  <c:v>0.37</c:v>
                </c:pt>
                <c:pt idx="17">
                  <c:v>0.37</c:v>
                </c:pt>
                <c:pt idx="18">
                  <c:v>0.37</c:v>
                </c:pt>
                <c:pt idx="19">
                  <c:v>0.37</c:v>
                </c:pt>
                <c:pt idx="20">
                  <c:v>0.37</c:v>
                </c:pt>
                <c:pt idx="21">
                  <c:v>0.37</c:v>
                </c:pt>
                <c:pt idx="22">
                  <c:v>0.37</c:v>
                </c:pt>
                <c:pt idx="23">
                  <c:v>0.37</c:v>
                </c:pt>
                <c:pt idx="24">
                  <c:v>0.37</c:v>
                </c:pt>
              </c:numCache>
            </c:numRef>
          </c:val>
          <c:extLst>
            <c:ext xmlns:c16="http://schemas.microsoft.com/office/drawing/2014/chart" uri="{C3380CC4-5D6E-409C-BE32-E72D297353CC}">
              <c16:uniqueId val="{00000000-4EB2-4C38-91BF-5027CA599048}"/>
            </c:ext>
          </c:extLst>
        </c:ser>
        <c:ser>
          <c:idx val="1"/>
          <c:order val="1"/>
          <c:tx>
            <c:strRef>
              <c:f>'Tablero Seguimiento'!$B$160</c:f>
              <c:strCache>
                <c:ptCount val="1"/>
                <c:pt idx="0">
                  <c:v>Medio</c:v>
                </c:pt>
              </c:strCache>
            </c:strRef>
          </c:tx>
          <c:spPr>
            <a:solidFill>
              <a:srgbClr val="FFFF00"/>
            </a:solidFill>
            <a:ln>
              <a:noFill/>
            </a:ln>
            <a:effectLst/>
          </c:spPr>
          <c:invertIfNegative val="0"/>
          <c:cat>
            <c:strRef>
              <c:f>'Tablero Seguimiento'!$C$99:$AA$99</c:f>
              <c:strCache>
                <c:ptCount val="25"/>
                <c:pt idx="0">
                  <c:v>Inicial</c:v>
                </c:pt>
                <c:pt idx="1">
                  <c:v>Seguimiento 1 2019</c:v>
                </c:pt>
                <c:pt idx="2">
                  <c:v>Seguimiento 2 2020</c:v>
                </c:pt>
                <c:pt idx="3">
                  <c:v>Seguimiento 3 (Fecha)</c:v>
                </c:pt>
                <c:pt idx="4">
                  <c:v>Seguimiento 4 (Fecha)</c:v>
                </c:pt>
                <c:pt idx="5">
                  <c:v>Seguimiento 5 (Fecha)</c:v>
                </c:pt>
                <c:pt idx="6">
                  <c:v>Seguimiento 6 (Fecha)</c:v>
                </c:pt>
                <c:pt idx="7">
                  <c:v>Seguimiento 7 (Fecha)</c:v>
                </c:pt>
                <c:pt idx="8">
                  <c:v>Seguimiento 8 (Fecha)</c:v>
                </c:pt>
                <c:pt idx="9">
                  <c:v>Seguimiento 9 (Fecha)</c:v>
                </c:pt>
                <c:pt idx="10">
                  <c:v>Seguimiento 10 (Fecha)</c:v>
                </c:pt>
                <c:pt idx="11">
                  <c:v>Seguimiento 11 (Fecha)</c:v>
                </c:pt>
                <c:pt idx="12">
                  <c:v>Seguimiento 12 (Fecha)</c:v>
                </c:pt>
                <c:pt idx="13">
                  <c:v>Seguimiento 13 (Fecha)</c:v>
                </c:pt>
                <c:pt idx="14">
                  <c:v>Seguimiento 14 (Fecha)</c:v>
                </c:pt>
                <c:pt idx="15">
                  <c:v>Seguimiento 15 (Fecha)</c:v>
                </c:pt>
                <c:pt idx="16">
                  <c:v>Seguimiento 16 (Fecha)</c:v>
                </c:pt>
                <c:pt idx="17">
                  <c:v>Seguimiento 17 (Fecha)</c:v>
                </c:pt>
                <c:pt idx="18">
                  <c:v>Seguimiento 18 (Fecha)</c:v>
                </c:pt>
                <c:pt idx="19">
                  <c:v>Seguimiento 19 (Fecha)</c:v>
                </c:pt>
                <c:pt idx="20">
                  <c:v>Seguimiento 20 (Fecha)</c:v>
                </c:pt>
                <c:pt idx="21">
                  <c:v>Seguimiento 21 (Fecha)</c:v>
                </c:pt>
                <c:pt idx="22">
                  <c:v>Seguimiento 22 (Fecha)</c:v>
                </c:pt>
                <c:pt idx="23">
                  <c:v>Seguimiento 23 (Fecha)</c:v>
                </c:pt>
                <c:pt idx="24">
                  <c:v>Seguimiento 24 (Fecha)</c:v>
                </c:pt>
              </c:strCache>
            </c:strRef>
          </c:cat>
          <c:val>
            <c:numRef>
              <c:f>'Tablero Seguimiento'!$C$160:$AA$160</c:f>
              <c:numCache>
                <c:formatCode>#,##0.000</c:formatCode>
                <c:ptCount val="25"/>
                <c:pt idx="0">
                  <c:v>0.16000000000000003</c:v>
                </c:pt>
                <c:pt idx="1">
                  <c:v>0.16000000000000003</c:v>
                </c:pt>
                <c:pt idx="2">
                  <c:v>0.16000000000000003</c:v>
                </c:pt>
                <c:pt idx="3">
                  <c:v>0.16000000000000003</c:v>
                </c:pt>
                <c:pt idx="4">
                  <c:v>0.16000000000000003</c:v>
                </c:pt>
                <c:pt idx="5">
                  <c:v>0.16000000000000003</c:v>
                </c:pt>
                <c:pt idx="6">
                  <c:v>0.16000000000000003</c:v>
                </c:pt>
                <c:pt idx="7">
                  <c:v>0.16000000000000003</c:v>
                </c:pt>
                <c:pt idx="8">
                  <c:v>0.16000000000000003</c:v>
                </c:pt>
                <c:pt idx="9">
                  <c:v>0.16000000000000003</c:v>
                </c:pt>
                <c:pt idx="10">
                  <c:v>0.16000000000000003</c:v>
                </c:pt>
                <c:pt idx="11">
                  <c:v>0.16000000000000003</c:v>
                </c:pt>
                <c:pt idx="12">
                  <c:v>0.16000000000000003</c:v>
                </c:pt>
                <c:pt idx="13">
                  <c:v>0.16000000000000003</c:v>
                </c:pt>
                <c:pt idx="14">
                  <c:v>0.16000000000000003</c:v>
                </c:pt>
                <c:pt idx="15">
                  <c:v>0.16000000000000003</c:v>
                </c:pt>
                <c:pt idx="16">
                  <c:v>0.16000000000000003</c:v>
                </c:pt>
                <c:pt idx="17">
                  <c:v>0.16000000000000003</c:v>
                </c:pt>
                <c:pt idx="18">
                  <c:v>0.16000000000000003</c:v>
                </c:pt>
                <c:pt idx="19">
                  <c:v>0.16000000000000003</c:v>
                </c:pt>
                <c:pt idx="20">
                  <c:v>0.16000000000000003</c:v>
                </c:pt>
                <c:pt idx="21">
                  <c:v>0.16000000000000003</c:v>
                </c:pt>
                <c:pt idx="22">
                  <c:v>0.16000000000000003</c:v>
                </c:pt>
                <c:pt idx="23">
                  <c:v>0.16000000000000003</c:v>
                </c:pt>
                <c:pt idx="24">
                  <c:v>0.16000000000000003</c:v>
                </c:pt>
              </c:numCache>
            </c:numRef>
          </c:val>
          <c:extLst>
            <c:ext xmlns:c16="http://schemas.microsoft.com/office/drawing/2014/chart" uri="{C3380CC4-5D6E-409C-BE32-E72D297353CC}">
              <c16:uniqueId val="{00000001-4EB2-4C38-91BF-5027CA599048}"/>
            </c:ext>
          </c:extLst>
        </c:ser>
        <c:ser>
          <c:idx val="2"/>
          <c:order val="2"/>
          <c:tx>
            <c:strRef>
              <c:f>'Tablero Seguimiento'!$B$161</c:f>
              <c:strCache>
                <c:ptCount val="1"/>
                <c:pt idx="0">
                  <c:v>Alto </c:v>
                </c:pt>
              </c:strCache>
            </c:strRef>
          </c:tx>
          <c:spPr>
            <a:solidFill>
              <a:srgbClr val="FFC000"/>
            </a:solidFill>
            <a:ln>
              <a:noFill/>
            </a:ln>
            <a:effectLst/>
          </c:spPr>
          <c:invertIfNegative val="0"/>
          <c:cat>
            <c:strRef>
              <c:f>'Tablero Seguimiento'!$C$99:$AA$99</c:f>
              <c:strCache>
                <c:ptCount val="25"/>
                <c:pt idx="0">
                  <c:v>Inicial</c:v>
                </c:pt>
                <c:pt idx="1">
                  <c:v>Seguimiento 1 2019</c:v>
                </c:pt>
                <c:pt idx="2">
                  <c:v>Seguimiento 2 2020</c:v>
                </c:pt>
                <c:pt idx="3">
                  <c:v>Seguimiento 3 (Fecha)</c:v>
                </c:pt>
                <c:pt idx="4">
                  <c:v>Seguimiento 4 (Fecha)</c:v>
                </c:pt>
                <c:pt idx="5">
                  <c:v>Seguimiento 5 (Fecha)</c:v>
                </c:pt>
                <c:pt idx="6">
                  <c:v>Seguimiento 6 (Fecha)</c:v>
                </c:pt>
                <c:pt idx="7">
                  <c:v>Seguimiento 7 (Fecha)</c:v>
                </c:pt>
                <c:pt idx="8">
                  <c:v>Seguimiento 8 (Fecha)</c:v>
                </c:pt>
                <c:pt idx="9">
                  <c:v>Seguimiento 9 (Fecha)</c:v>
                </c:pt>
                <c:pt idx="10">
                  <c:v>Seguimiento 10 (Fecha)</c:v>
                </c:pt>
                <c:pt idx="11">
                  <c:v>Seguimiento 11 (Fecha)</c:v>
                </c:pt>
                <c:pt idx="12">
                  <c:v>Seguimiento 12 (Fecha)</c:v>
                </c:pt>
                <c:pt idx="13">
                  <c:v>Seguimiento 13 (Fecha)</c:v>
                </c:pt>
                <c:pt idx="14">
                  <c:v>Seguimiento 14 (Fecha)</c:v>
                </c:pt>
                <c:pt idx="15">
                  <c:v>Seguimiento 15 (Fecha)</c:v>
                </c:pt>
                <c:pt idx="16">
                  <c:v>Seguimiento 16 (Fecha)</c:v>
                </c:pt>
                <c:pt idx="17">
                  <c:v>Seguimiento 17 (Fecha)</c:v>
                </c:pt>
                <c:pt idx="18">
                  <c:v>Seguimiento 18 (Fecha)</c:v>
                </c:pt>
                <c:pt idx="19">
                  <c:v>Seguimiento 19 (Fecha)</c:v>
                </c:pt>
                <c:pt idx="20">
                  <c:v>Seguimiento 20 (Fecha)</c:v>
                </c:pt>
                <c:pt idx="21">
                  <c:v>Seguimiento 21 (Fecha)</c:v>
                </c:pt>
                <c:pt idx="22">
                  <c:v>Seguimiento 22 (Fecha)</c:v>
                </c:pt>
                <c:pt idx="23">
                  <c:v>Seguimiento 23 (Fecha)</c:v>
                </c:pt>
                <c:pt idx="24">
                  <c:v>Seguimiento 24 (Fecha)</c:v>
                </c:pt>
              </c:strCache>
            </c:strRef>
          </c:cat>
          <c:val>
            <c:numRef>
              <c:f>'Tablero Seguimiento'!$C$161:$AA$161</c:f>
              <c:numCache>
                <c:formatCode>#,##0.000</c:formatCode>
                <c:ptCount val="25"/>
                <c:pt idx="0">
                  <c:v>0.14000000000000001</c:v>
                </c:pt>
                <c:pt idx="1">
                  <c:v>0.14000000000000001</c:v>
                </c:pt>
                <c:pt idx="2">
                  <c:v>0.14000000000000001</c:v>
                </c:pt>
                <c:pt idx="3">
                  <c:v>0.14000000000000001</c:v>
                </c:pt>
                <c:pt idx="4">
                  <c:v>0.14000000000000001</c:v>
                </c:pt>
                <c:pt idx="5">
                  <c:v>0.14000000000000001</c:v>
                </c:pt>
                <c:pt idx="6">
                  <c:v>0.14000000000000001</c:v>
                </c:pt>
                <c:pt idx="7">
                  <c:v>0.14000000000000001</c:v>
                </c:pt>
                <c:pt idx="8">
                  <c:v>0.14000000000000001</c:v>
                </c:pt>
                <c:pt idx="9">
                  <c:v>0.14000000000000001</c:v>
                </c:pt>
                <c:pt idx="10">
                  <c:v>0.14000000000000001</c:v>
                </c:pt>
                <c:pt idx="11">
                  <c:v>0.14000000000000001</c:v>
                </c:pt>
                <c:pt idx="12">
                  <c:v>0.14000000000000001</c:v>
                </c:pt>
                <c:pt idx="13">
                  <c:v>0.14000000000000001</c:v>
                </c:pt>
                <c:pt idx="14">
                  <c:v>0.14000000000000001</c:v>
                </c:pt>
                <c:pt idx="15">
                  <c:v>0.14000000000000001</c:v>
                </c:pt>
                <c:pt idx="16">
                  <c:v>0.14000000000000001</c:v>
                </c:pt>
                <c:pt idx="17">
                  <c:v>0.14000000000000001</c:v>
                </c:pt>
                <c:pt idx="18">
                  <c:v>0.14000000000000001</c:v>
                </c:pt>
                <c:pt idx="19">
                  <c:v>0.14000000000000001</c:v>
                </c:pt>
                <c:pt idx="20">
                  <c:v>0.14000000000000001</c:v>
                </c:pt>
                <c:pt idx="21">
                  <c:v>0.14000000000000001</c:v>
                </c:pt>
                <c:pt idx="22">
                  <c:v>0.14000000000000001</c:v>
                </c:pt>
                <c:pt idx="23">
                  <c:v>0.14000000000000001</c:v>
                </c:pt>
                <c:pt idx="24">
                  <c:v>0.14000000000000001</c:v>
                </c:pt>
              </c:numCache>
            </c:numRef>
          </c:val>
          <c:extLst>
            <c:ext xmlns:c16="http://schemas.microsoft.com/office/drawing/2014/chart" uri="{C3380CC4-5D6E-409C-BE32-E72D297353CC}">
              <c16:uniqueId val="{00000002-4EB2-4C38-91BF-5027CA599048}"/>
            </c:ext>
          </c:extLst>
        </c:ser>
        <c:ser>
          <c:idx val="3"/>
          <c:order val="3"/>
          <c:tx>
            <c:strRef>
              <c:f>'Tablero Seguimiento'!$B$162</c:f>
              <c:strCache>
                <c:ptCount val="1"/>
                <c:pt idx="0">
                  <c:v>Muy Alto</c:v>
                </c:pt>
              </c:strCache>
            </c:strRef>
          </c:tx>
          <c:spPr>
            <a:solidFill>
              <a:srgbClr val="FF0000"/>
            </a:solidFill>
            <a:ln>
              <a:noFill/>
            </a:ln>
            <a:effectLst/>
          </c:spPr>
          <c:invertIfNegative val="0"/>
          <c:cat>
            <c:strRef>
              <c:f>'Tablero Seguimiento'!$C$99:$AA$99</c:f>
              <c:strCache>
                <c:ptCount val="25"/>
                <c:pt idx="0">
                  <c:v>Inicial</c:v>
                </c:pt>
                <c:pt idx="1">
                  <c:v>Seguimiento 1 2019</c:v>
                </c:pt>
                <c:pt idx="2">
                  <c:v>Seguimiento 2 2020</c:v>
                </c:pt>
                <c:pt idx="3">
                  <c:v>Seguimiento 3 (Fecha)</c:v>
                </c:pt>
                <c:pt idx="4">
                  <c:v>Seguimiento 4 (Fecha)</c:v>
                </c:pt>
                <c:pt idx="5">
                  <c:v>Seguimiento 5 (Fecha)</c:v>
                </c:pt>
                <c:pt idx="6">
                  <c:v>Seguimiento 6 (Fecha)</c:v>
                </c:pt>
                <c:pt idx="7">
                  <c:v>Seguimiento 7 (Fecha)</c:v>
                </c:pt>
                <c:pt idx="8">
                  <c:v>Seguimiento 8 (Fecha)</c:v>
                </c:pt>
                <c:pt idx="9">
                  <c:v>Seguimiento 9 (Fecha)</c:v>
                </c:pt>
                <c:pt idx="10">
                  <c:v>Seguimiento 10 (Fecha)</c:v>
                </c:pt>
                <c:pt idx="11">
                  <c:v>Seguimiento 11 (Fecha)</c:v>
                </c:pt>
                <c:pt idx="12">
                  <c:v>Seguimiento 12 (Fecha)</c:v>
                </c:pt>
                <c:pt idx="13">
                  <c:v>Seguimiento 13 (Fecha)</c:v>
                </c:pt>
                <c:pt idx="14">
                  <c:v>Seguimiento 14 (Fecha)</c:v>
                </c:pt>
                <c:pt idx="15">
                  <c:v>Seguimiento 15 (Fecha)</c:v>
                </c:pt>
                <c:pt idx="16">
                  <c:v>Seguimiento 16 (Fecha)</c:v>
                </c:pt>
                <c:pt idx="17">
                  <c:v>Seguimiento 17 (Fecha)</c:v>
                </c:pt>
                <c:pt idx="18">
                  <c:v>Seguimiento 18 (Fecha)</c:v>
                </c:pt>
                <c:pt idx="19">
                  <c:v>Seguimiento 19 (Fecha)</c:v>
                </c:pt>
                <c:pt idx="20">
                  <c:v>Seguimiento 20 (Fecha)</c:v>
                </c:pt>
                <c:pt idx="21">
                  <c:v>Seguimiento 21 (Fecha)</c:v>
                </c:pt>
                <c:pt idx="22">
                  <c:v>Seguimiento 22 (Fecha)</c:v>
                </c:pt>
                <c:pt idx="23">
                  <c:v>Seguimiento 23 (Fecha)</c:v>
                </c:pt>
                <c:pt idx="24">
                  <c:v>Seguimiento 24 (Fecha)</c:v>
                </c:pt>
              </c:strCache>
            </c:strRef>
          </c:cat>
          <c:val>
            <c:numRef>
              <c:f>'Tablero Seguimiento'!$C$162:$AA$162</c:f>
              <c:numCache>
                <c:formatCode>#,##0.000</c:formatCode>
                <c:ptCount val="25"/>
                <c:pt idx="0">
                  <c:v>0.32999999999999996</c:v>
                </c:pt>
                <c:pt idx="1">
                  <c:v>0.32999999999999996</c:v>
                </c:pt>
                <c:pt idx="2">
                  <c:v>0.32999999999999996</c:v>
                </c:pt>
                <c:pt idx="3">
                  <c:v>0.32999999999999996</c:v>
                </c:pt>
                <c:pt idx="4">
                  <c:v>0.32999999999999996</c:v>
                </c:pt>
                <c:pt idx="5">
                  <c:v>0.32999999999999996</c:v>
                </c:pt>
                <c:pt idx="6">
                  <c:v>0.32999999999999996</c:v>
                </c:pt>
                <c:pt idx="7">
                  <c:v>0.32999999999999996</c:v>
                </c:pt>
                <c:pt idx="8">
                  <c:v>0.32999999999999996</c:v>
                </c:pt>
                <c:pt idx="9">
                  <c:v>0.32999999999999996</c:v>
                </c:pt>
                <c:pt idx="10">
                  <c:v>0.32999999999999996</c:v>
                </c:pt>
                <c:pt idx="11">
                  <c:v>0.32999999999999996</c:v>
                </c:pt>
                <c:pt idx="12">
                  <c:v>0.32999999999999996</c:v>
                </c:pt>
                <c:pt idx="13">
                  <c:v>0.32999999999999996</c:v>
                </c:pt>
                <c:pt idx="14">
                  <c:v>0.32999999999999996</c:v>
                </c:pt>
                <c:pt idx="15">
                  <c:v>0.32999999999999996</c:v>
                </c:pt>
                <c:pt idx="16">
                  <c:v>0.32999999999999996</c:v>
                </c:pt>
                <c:pt idx="17">
                  <c:v>0.32999999999999996</c:v>
                </c:pt>
                <c:pt idx="18">
                  <c:v>0.32999999999999996</c:v>
                </c:pt>
                <c:pt idx="19">
                  <c:v>0.32999999999999996</c:v>
                </c:pt>
                <c:pt idx="20">
                  <c:v>0.32999999999999996</c:v>
                </c:pt>
                <c:pt idx="21">
                  <c:v>0.32999999999999996</c:v>
                </c:pt>
                <c:pt idx="22">
                  <c:v>0.32999999999999996</c:v>
                </c:pt>
                <c:pt idx="23">
                  <c:v>0.32999999999999996</c:v>
                </c:pt>
                <c:pt idx="24">
                  <c:v>0.32999999999999996</c:v>
                </c:pt>
              </c:numCache>
            </c:numRef>
          </c:val>
          <c:extLst>
            <c:ext xmlns:c16="http://schemas.microsoft.com/office/drawing/2014/chart" uri="{C3380CC4-5D6E-409C-BE32-E72D297353CC}">
              <c16:uniqueId val="{00000003-4EB2-4C38-91BF-5027CA599048}"/>
            </c:ext>
          </c:extLst>
        </c:ser>
        <c:dLbls>
          <c:showLegendKey val="0"/>
          <c:showVal val="0"/>
          <c:showCatName val="0"/>
          <c:showSerName val="0"/>
          <c:showPercent val="0"/>
          <c:showBubbleSize val="0"/>
        </c:dLbls>
        <c:gapWidth val="0"/>
        <c:overlap val="100"/>
        <c:axId val="783781752"/>
        <c:axId val="783780184"/>
      </c:barChart>
      <c:lineChart>
        <c:grouping val="standard"/>
        <c:varyColors val="0"/>
        <c:ser>
          <c:idx val="4"/>
          <c:order val="4"/>
          <c:tx>
            <c:strRef>
              <c:f>'Tablero Seguimiento'!$B$100</c:f>
              <c:strCache>
                <c:ptCount val="1"/>
                <c:pt idx="0">
                  <c:v>Indice de riesgos</c:v>
                </c:pt>
              </c:strCache>
            </c:strRef>
          </c:tx>
          <c:spPr>
            <a:ln w="28575" cap="rnd">
              <a:solidFill>
                <a:schemeClr val="tx1"/>
              </a:solidFill>
              <a:round/>
            </a:ln>
            <a:effectLst/>
          </c:spPr>
          <c:marker>
            <c:symbol val="square"/>
            <c:size val="7"/>
            <c:spPr>
              <a:solidFill>
                <a:schemeClr val="tx1"/>
              </a:solidFill>
              <a:ln w="9525" cap="sq">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'Tablero Seguimiento'!$C$99:$AA$99</c:f>
              <c:strCache>
                <c:ptCount val="25"/>
                <c:pt idx="0">
                  <c:v>Inicial</c:v>
                </c:pt>
                <c:pt idx="1">
                  <c:v>Seguimiento 1 2019</c:v>
                </c:pt>
                <c:pt idx="2">
                  <c:v>Seguimiento 2 2020</c:v>
                </c:pt>
                <c:pt idx="3">
                  <c:v>Seguimiento 3 (Fecha)</c:v>
                </c:pt>
                <c:pt idx="4">
                  <c:v>Seguimiento 4 (Fecha)</c:v>
                </c:pt>
                <c:pt idx="5">
                  <c:v>Seguimiento 5 (Fecha)</c:v>
                </c:pt>
                <c:pt idx="6">
                  <c:v>Seguimiento 6 (Fecha)</c:v>
                </c:pt>
                <c:pt idx="7">
                  <c:v>Seguimiento 7 (Fecha)</c:v>
                </c:pt>
                <c:pt idx="8">
                  <c:v>Seguimiento 8 (Fecha)</c:v>
                </c:pt>
                <c:pt idx="9">
                  <c:v>Seguimiento 9 (Fecha)</c:v>
                </c:pt>
                <c:pt idx="10">
                  <c:v>Seguimiento 10 (Fecha)</c:v>
                </c:pt>
                <c:pt idx="11">
                  <c:v>Seguimiento 11 (Fecha)</c:v>
                </c:pt>
                <c:pt idx="12">
                  <c:v>Seguimiento 12 (Fecha)</c:v>
                </c:pt>
                <c:pt idx="13">
                  <c:v>Seguimiento 13 (Fecha)</c:v>
                </c:pt>
                <c:pt idx="14">
                  <c:v>Seguimiento 14 (Fecha)</c:v>
                </c:pt>
                <c:pt idx="15">
                  <c:v>Seguimiento 15 (Fecha)</c:v>
                </c:pt>
                <c:pt idx="16">
                  <c:v>Seguimiento 16 (Fecha)</c:v>
                </c:pt>
                <c:pt idx="17">
                  <c:v>Seguimiento 17 (Fecha)</c:v>
                </c:pt>
                <c:pt idx="18">
                  <c:v>Seguimiento 18 (Fecha)</c:v>
                </c:pt>
                <c:pt idx="19">
                  <c:v>Seguimiento 19 (Fecha)</c:v>
                </c:pt>
                <c:pt idx="20">
                  <c:v>Seguimiento 20 (Fecha)</c:v>
                </c:pt>
                <c:pt idx="21">
                  <c:v>Seguimiento 21 (Fecha)</c:v>
                </c:pt>
                <c:pt idx="22">
                  <c:v>Seguimiento 22 (Fecha)</c:v>
                </c:pt>
                <c:pt idx="23">
                  <c:v>Seguimiento 23 (Fecha)</c:v>
                </c:pt>
                <c:pt idx="24">
                  <c:v>Seguimiento 24 (Fecha)</c:v>
                </c:pt>
              </c:strCache>
            </c:strRef>
          </c:cat>
          <c:val>
            <c:numRef>
              <c:f>'Tablero Seguimiento'!$C$100:$AA$100</c:f>
              <c:numCache>
                <c:formatCode>#,##0.000</c:formatCode>
                <c:ptCount val="25"/>
                <c:pt idx="0" formatCode="#,##0.0000">
                  <c:v>0.41263789012156998</c:v>
                </c:pt>
                <c:pt idx="1">
                  <c:v>0.40810892693268691</c:v>
                </c:pt>
                <c:pt idx="2">
                  <c:v>0.39692218221489878</c:v>
                </c:pt>
                <c:pt idx="3">
                  <c:v>0.39226577384221517</c:v>
                </c:pt>
                <c:pt idx="4">
                  <c:v>0.40147182978002793</c:v>
                </c:pt>
                <c:pt idx="5">
                  <c:v>-8.1621785386537388E-2</c:v>
                </c:pt>
                <c:pt idx="6">
                  <c:v>-8.1621785386537388E-2</c:v>
                </c:pt>
                <c:pt idx="7">
                  <c:v>-8.1621785386537388E-2</c:v>
                </c:pt>
                <c:pt idx="8">
                  <c:v>-8.1621785386537388E-2</c:v>
                </c:pt>
                <c:pt idx="9">
                  <c:v>-8.1621785386537388E-2</c:v>
                </c:pt>
                <c:pt idx="10">
                  <c:v>-8.1621785386537388E-2</c:v>
                </c:pt>
                <c:pt idx="11">
                  <c:v>-8.1621785386537388E-2</c:v>
                </c:pt>
                <c:pt idx="12">
                  <c:v>-8.1621785386537388E-2</c:v>
                </c:pt>
                <c:pt idx="13">
                  <c:v>-8.1621785386537388E-2</c:v>
                </c:pt>
                <c:pt idx="14">
                  <c:v>-8.1621785386537388E-2</c:v>
                </c:pt>
                <c:pt idx="15">
                  <c:v>-8.1621785386537388E-2</c:v>
                </c:pt>
                <c:pt idx="16">
                  <c:v>-8.1621785386537388E-2</c:v>
                </c:pt>
                <c:pt idx="17">
                  <c:v>-8.1621785386537388E-2</c:v>
                </c:pt>
                <c:pt idx="18">
                  <c:v>-8.1621785386537388E-2</c:v>
                </c:pt>
                <c:pt idx="19">
                  <c:v>-8.1621785386537388E-2</c:v>
                </c:pt>
                <c:pt idx="20">
                  <c:v>-8.1621785386537388E-2</c:v>
                </c:pt>
                <c:pt idx="21">
                  <c:v>-8.1621785386537388E-2</c:v>
                </c:pt>
                <c:pt idx="22">
                  <c:v>-8.1621785386537388E-2</c:v>
                </c:pt>
                <c:pt idx="23">
                  <c:v>-8.1621785386537388E-2</c:v>
                </c:pt>
                <c:pt idx="24">
                  <c:v>-8.1621785386537388E-2</c:v>
                </c:pt>
              </c:numCache>
            </c:numRef>
          </c:val>
          <c:smooth val="0"/>
          <c:extLst>
            <c:ext xmlns:c16="http://schemas.microsoft.com/office/drawing/2014/chart" uri="{C3380CC4-5D6E-409C-BE32-E72D297353CC}">
              <c16:uniqueId val="{00000005-4EB2-4C38-91BF-5027CA599048}"/>
            </c:ext>
          </c:extLst>
        </c:ser>
        <c:dLbls>
          <c:showLegendKey val="0"/>
          <c:showVal val="0"/>
          <c:showCatName val="0"/>
          <c:showSerName val="0"/>
          <c:showPercent val="0"/>
          <c:showBubbleSize val="0"/>
        </c:dLbls>
        <c:marker val="1"/>
        <c:smooth val="0"/>
        <c:axId val="783781752"/>
        <c:axId val="783780184"/>
      </c:lineChart>
      <c:catAx>
        <c:axId val="783781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783780184"/>
        <c:crosses val="autoZero"/>
        <c:auto val="1"/>
        <c:lblAlgn val="ctr"/>
        <c:lblOffset val="100"/>
        <c:noMultiLvlLbl val="0"/>
      </c:catAx>
      <c:valAx>
        <c:axId val="783780184"/>
        <c:scaling>
          <c:orientation val="minMax"/>
          <c:max val="1"/>
          <c:min val="0.30000000000000004"/>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783781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171449</xdr:colOff>
      <xdr:row>1</xdr:row>
      <xdr:rowOff>209550</xdr:rowOff>
    </xdr:from>
    <xdr:ext cx="1133475" cy="552450"/>
    <xdr:pic>
      <xdr:nvPicPr>
        <xdr:cNvPr id="2" name="1 Imagen" descr="Ingresa a EPM.com.co">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447" t="8511" r="4256" b="7447"/>
        <a:stretch/>
      </xdr:blipFill>
      <xdr:spPr bwMode="auto">
        <a:xfrm>
          <a:off x="171449" y="381000"/>
          <a:ext cx="1133475" cy="5524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419100</xdr:colOff>
          <xdr:row>0</xdr:row>
          <xdr:rowOff>0</xdr:rowOff>
        </xdr:from>
        <xdr:to>
          <xdr:col>11</xdr:col>
          <xdr:colOff>371475</xdr:colOff>
          <xdr:row>1</xdr:row>
          <xdr:rowOff>209550</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Controles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419100</xdr:colOff>
          <xdr:row>0</xdr:row>
          <xdr:rowOff>0</xdr:rowOff>
        </xdr:from>
        <xdr:to>
          <xdr:col>11</xdr:col>
          <xdr:colOff>371475</xdr:colOff>
          <xdr:row>1</xdr:row>
          <xdr:rowOff>209550</xdr:rowOff>
        </xdr:to>
        <xdr:sp macro="" textlink="">
          <xdr:nvSpPr>
            <xdr:cNvPr id="12294" name="Button 3"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Controles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419100</xdr:colOff>
          <xdr:row>0</xdr:row>
          <xdr:rowOff>0</xdr:rowOff>
        </xdr:from>
        <xdr:to>
          <xdr:col>11</xdr:col>
          <xdr:colOff>371475</xdr:colOff>
          <xdr:row>1</xdr:row>
          <xdr:rowOff>209550</xdr:rowOff>
        </xdr:to>
        <xdr:sp macro="" textlink="">
          <xdr:nvSpPr>
            <xdr:cNvPr id="12295" name="Button 3"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Controles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2600324</xdr:colOff>
      <xdr:row>101</xdr:row>
      <xdr:rowOff>261937</xdr:rowOff>
    </xdr:from>
    <xdr:to>
      <xdr:col>7</xdr:col>
      <xdr:colOff>66674</xdr:colOff>
      <xdr:row>125</xdr:row>
      <xdr:rowOff>133351</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8</xdr:col>
          <xdr:colOff>28575</xdr:colOff>
          <xdr:row>101</xdr:row>
          <xdr:rowOff>276225</xdr:rowOff>
        </xdr:from>
        <xdr:to>
          <xdr:col>8</xdr:col>
          <xdr:colOff>1514475</xdr:colOff>
          <xdr:row>103</xdr:row>
          <xdr:rowOff>76200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s-CO" sz="1400" b="0" i="0" u="none" strike="noStrike" baseline="0">
                  <a:solidFill>
                    <a:srgbClr val="000000"/>
                  </a:solidFill>
                  <a:latin typeface="Calibri"/>
                  <a:cs typeface="Calibri"/>
                </a:rPr>
                <a:t>Generar matriz</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GIR\SOPORTES%20CUESTIONARIO%20FURAG%202020\Anexo%204%20respuesta%20pregunta%20215\MAPA%20DE%20RIESGOS%20DE%20CORRUPCI&#211;N%20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pmco-my.sharepoint.com/personal/juan_tamayo_epm_com_co/Documents/Ingenier&#237;a_riesgos/Metodolog&#237;a/Plantilla%20analisis%20de%20riesgos/Plantilla%20analisis%20riesgoProcesos_Proyectos(sinTablasfcier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pmco-my.sharepoint.com/05%20-%20Riesgos%20de%20Proyectos/04%20-%20Proyectos%20de%20&#225;reas%20de%20Negocio/2016/Marco%20Polo%20EDEQ/Plantilla%20analisis%20riesgo%20P.%20Marco%20Polo%20Final%20EDEQ%20v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palacic/AppData/Local/Microsoft/Windows/INetCache/Content.Outlook/B2ILSEZ8/PRM-F1-General%20%2017-18%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Datos"/>
      <sheetName val="3. Documentación de Controles "/>
      <sheetName val="Tablero Seguimiento"/>
      <sheetName val="1.Consecuencia - Escala"/>
      <sheetName val="2.Probabilidad - Escala"/>
      <sheetName val="3.Controles - Escala"/>
      <sheetName val="4.Agrupadores"/>
      <sheetName val="Listas"/>
      <sheetName val="Working"/>
    </sheetNames>
    <sheetDataSet>
      <sheetData sheetId="0"/>
      <sheetData sheetId="1"/>
      <sheetData sheetId="2"/>
      <sheetData sheetId="3"/>
      <sheetData sheetId="4"/>
      <sheetData sheetId="5"/>
      <sheetData sheetId="6"/>
      <sheetData sheetId="7">
        <row r="4">
          <cell r="B4" t="str">
            <v>Estratégico</v>
          </cell>
          <cell r="D4" t="str">
            <v>Interno</v>
          </cell>
        </row>
        <row r="5">
          <cell r="B5" t="str">
            <v>Financiero</v>
          </cell>
          <cell r="D5" t="str">
            <v>Externo</v>
          </cell>
        </row>
        <row r="6">
          <cell r="B6" t="str">
            <v>Operacional</v>
          </cell>
          <cell r="D6" t="str">
            <v>Interno/Externo</v>
          </cell>
        </row>
        <row r="7">
          <cell r="B7" t="str">
            <v>Cumplimiento</v>
          </cell>
        </row>
        <row r="8">
          <cell r="B8" t="str">
            <v>Comercial</v>
          </cell>
        </row>
        <row r="27">
          <cell r="B27" t="str">
            <v>Planeación</v>
          </cell>
          <cell r="C27" t="str">
            <v>Muy alto</v>
          </cell>
          <cell r="D27" t="str">
            <v>Costo / Recurso Financiero</v>
          </cell>
        </row>
        <row r="28">
          <cell r="B28" t="str">
            <v>Diseño</v>
          </cell>
          <cell r="C28" t="str">
            <v>Alto</v>
          </cell>
          <cell r="D28" t="str">
            <v>Tiempo</v>
          </cell>
        </row>
        <row r="29">
          <cell r="B29" t="str">
            <v xml:space="preserve">Construcción </v>
          </cell>
          <cell r="C29" t="str">
            <v>Medio</v>
          </cell>
          <cell r="D29" t="str">
            <v>Personas</v>
          </cell>
        </row>
        <row r="30">
          <cell r="B30" t="str">
            <v>Operación</v>
          </cell>
          <cell r="C30" t="str">
            <v>Bajo</v>
          </cell>
          <cell r="D30" t="str">
            <v>Reputación</v>
          </cell>
        </row>
        <row r="31">
          <cell r="B31" t="str">
            <v>Desmantelamiento</v>
          </cell>
          <cell r="C31" t="str">
            <v>Muy bajo</v>
          </cell>
          <cell r="D31" t="str">
            <v>Ambiente</v>
          </cell>
        </row>
        <row r="32">
          <cell r="B32" t="str">
            <v>General</v>
          </cell>
          <cell r="D32" t="str">
            <v>Información</v>
          </cell>
        </row>
        <row r="33">
          <cell r="D33" t="str">
            <v>Calidad</v>
          </cell>
        </row>
        <row r="37">
          <cell r="D37" t="str">
            <v>Muy alta</v>
          </cell>
        </row>
        <row r="38">
          <cell r="D38" t="str">
            <v>Alta</v>
          </cell>
        </row>
        <row r="39">
          <cell r="D39" t="str">
            <v>Media</v>
          </cell>
        </row>
        <row r="40">
          <cell r="D40" t="str">
            <v>Baja</v>
          </cell>
        </row>
        <row r="41">
          <cell r="D41" t="str">
            <v>Muy baja</v>
          </cell>
        </row>
        <row r="44">
          <cell r="D44" t="str">
            <v>Máxima</v>
          </cell>
        </row>
        <row r="45">
          <cell r="D45" t="str">
            <v>Mayor</v>
          </cell>
        </row>
        <row r="46">
          <cell r="D46" t="str">
            <v>Moderada</v>
          </cell>
        </row>
        <row r="47">
          <cell r="D47" t="str">
            <v>Menor</v>
          </cell>
        </row>
        <row r="48">
          <cell r="D48" t="str">
            <v>Mínima</v>
          </cell>
        </row>
        <row r="68">
          <cell r="B68" t="str">
            <v>Abuso del poder/ autoridad</v>
          </cell>
        </row>
        <row r="69">
          <cell r="B69" t="str">
            <v>Acción sociales colectivas en contra la prestación del servicio</v>
          </cell>
        </row>
        <row r="70">
          <cell r="B70" t="str">
            <v>Actos fraudulentos</v>
          </cell>
        </row>
        <row r="71">
          <cell r="B71" t="str">
            <v>Actos mal intencionados de terceros</v>
          </cell>
        </row>
        <row r="72">
          <cell r="B72" t="str">
            <v>Actuaciones adversas de grupos armados ilegales</v>
          </cell>
        </row>
        <row r="73">
          <cell r="B73" t="str">
            <v>Afectación de la salud y el bienestar de las personas por condiciones y situaciones laborales</v>
          </cell>
        </row>
        <row r="74">
          <cell r="B74" t="str">
            <v>Cambios desfavorables en las variables comerciales</v>
          </cell>
        </row>
        <row r="75">
          <cell r="B75" t="str">
            <v>Cambios desfavorables en las variables de mercado</v>
          </cell>
        </row>
        <row r="76">
          <cell r="B76" t="str">
            <v>Cambios normativos desfavorables</v>
          </cell>
        </row>
        <row r="77">
          <cell r="B77" t="str">
            <v>Ciber ataques</v>
          </cell>
        </row>
        <row r="78">
          <cell r="B78" t="str">
            <v>Clientelismo</v>
          </cell>
        </row>
        <row r="79">
          <cell r="B79" t="str">
            <v>Colusión</v>
          </cell>
        </row>
        <row r="80">
          <cell r="B80" t="str">
            <v>Concusión</v>
          </cell>
        </row>
        <row r="81">
          <cell r="B81" t="str">
            <v>Conflicto de intereses</v>
          </cell>
        </row>
        <row r="82">
          <cell r="B82" t="str">
            <v>Contagio o vinculación con personas o actividades relacionadas con financiación de terrorismo</v>
          </cell>
        </row>
        <row r="83">
          <cell r="B83" t="str">
            <v>Contagio o vinculación con personas o actividades relacionadas con lavado de activos</v>
          </cell>
        </row>
        <row r="84">
          <cell r="B84" t="str">
            <v>Daños de la infraestructura, maquinaria y equipos</v>
          </cell>
        </row>
        <row r="85">
          <cell r="B85" t="str">
            <v>Debilidades en los atributos de la información</v>
          </cell>
        </row>
        <row r="86">
          <cell r="B86" t="str">
            <v>Deficiencias en la adaptación frente a la variabilidad climatica</v>
          </cell>
        </row>
        <row r="87">
          <cell r="B87" t="str">
            <v>Deficiencias en la definición de  indicadores / metas de desempeño</v>
          </cell>
        </row>
        <row r="88">
          <cell r="B88" t="str">
            <v>Deficiencias en la planeación</v>
          </cell>
        </row>
        <row r="89">
          <cell r="B89" t="str">
            <v>Deficiencias en las capacidades organizacionales</v>
          </cell>
        </row>
        <row r="90">
          <cell r="B90" t="str">
            <v>Definición o implementación errónea de estrategias</v>
          </cell>
        </row>
        <row r="91">
          <cell r="B91" t="str">
            <v>Defraudación de fluidos</v>
          </cell>
        </row>
        <row r="92">
          <cell r="B92" t="str">
            <v>Deterioro de la calificación de riesgo de emisor</v>
          </cell>
        </row>
        <row r="93">
          <cell r="B93" t="str">
            <v>Deterioro en la calidad de los recursos naturales para la prestación del servicio</v>
          </cell>
        </row>
        <row r="94">
          <cell r="B94" t="str">
            <v>Dificultad para acceder a recursos naturales para la prestación de los servicios</v>
          </cell>
        </row>
        <row r="95">
          <cell r="B95" t="str">
            <v>Dificultad para conseguir la fuerza laboral idónea en el mercado</v>
          </cell>
        </row>
        <row r="96">
          <cell r="B96" t="str">
            <v>Dificultad para cumplir los supuestos de los planes de negocios</v>
          </cell>
        </row>
        <row r="97">
          <cell r="B97" t="str">
            <v>Dificultad para realizar las actividades de operación comercial</v>
          </cell>
        </row>
        <row r="98">
          <cell r="B98" t="str">
            <v>Dificultades en la consecución de recursos  de deuda</v>
          </cell>
        </row>
        <row r="99">
          <cell r="B99" t="str">
            <v>Diseño o Implementación errónea de metodologías</v>
          </cell>
        </row>
        <row r="100">
          <cell r="B100" t="str">
            <v>Disminución de la participación en el mercado</v>
          </cell>
        </row>
        <row r="101">
          <cell r="B101" t="str">
            <v>Entrega deficiente o inoportuna de proyectos a la operación</v>
          </cell>
        </row>
        <row r="102">
          <cell r="B102" t="str">
            <v>Errores u omisiones en procesos y procedimientos</v>
          </cell>
        </row>
        <row r="103">
          <cell r="B103" t="str">
            <v>Escapes o perdidas de fluidos (energía, gas y agua)</v>
          </cell>
        </row>
        <row r="104">
          <cell r="B104" t="str">
            <v>Escasez de recursos naturales para la prestación de los servicios</v>
          </cell>
        </row>
        <row r="105">
          <cell r="B105" t="str">
            <v>Eventos naturales/ antropicos desfavorables</v>
          </cell>
        </row>
        <row r="106">
          <cell r="B106" t="str">
            <v>Extorsión</v>
          </cell>
        </row>
        <row r="107">
          <cell r="B107" t="str">
            <v>Fallas en el ciclo del mantenimiento</v>
          </cell>
        </row>
        <row r="108">
          <cell r="B108" t="str">
            <v>Fallas en la gestión de proveedores</v>
          </cell>
        </row>
        <row r="109">
          <cell r="B109" t="str">
            <v>Fallas en las interacciones entre los diferentes involucrados del proceso o entre procesos</v>
          </cell>
        </row>
        <row r="110">
          <cell r="B110" t="str">
            <v>Fallas en las tecnologias de información / operación que soporta el proceso</v>
          </cell>
        </row>
        <row r="111">
          <cell r="B111" t="str">
            <v>Falta de apoyo/compromiso de la Alta Dirección</v>
          </cell>
        </row>
        <row r="112">
          <cell r="B112" t="str">
            <v>Falta de homologación de metodos de trabajo</v>
          </cell>
        </row>
        <row r="113">
          <cell r="B113" t="str">
            <v>Falta de idoneidad del talento humano existente</v>
          </cell>
        </row>
        <row r="114">
          <cell r="B114" t="str">
            <v>Inadecuada administracion de los contratos</v>
          </cell>
        </row>
        <row r="115">
          <cell r="B115" t="str">
            <v>Inadecuada definición de los supuestos o estructura de los modelos cuantitativos y financieros</v>
          </cell>
        </row>
        <row r="116">
          <cell r="B116" t="str">
            <v>Inadecuada gestión de activos</v>
          </cell>
        </row>
        <row r="117">
          <cell r="B117" t="str">
            <v>Inadecuada gestión de inventarios</v>
          </cell>
        </row>
        <row r="118">
          <cell r="B118" t="str">
            <v>Inadecuada identificación y cumplimiento de requisitos de participación en licitaciones externas o subastas ( actuando como CONTRATISTA)</v>
          </cell>
        </row>
        <row r="119">
          <cell r="B119" t="str">
            <v>Inadecuada implementación del modelo de negocio en el Grupo EPM</v>
          </cell>
        </row>
        <row r="120">
          <cell r="B120" t="str">
            <v>Inadecuada injerencia por parte de agentes políticos</v>
          </cell>
        </row>
        <row r="121">
          <cell r="B121" t="str">
            <v>Inadecuada intervención al ambiente (intencionada o no)</v>
          </cell>
        </row>
        <row r="122">
          <cell r="B122" t="str">
            <v>Inadecuada o no atención de grupos de interes</v>
          </cell>
        </row>
        <row r="123">
          <cell r="B123" t="str">
            <v>Inadecuado manejo de perfiles y claves de usuario</v>
          </cell>
        </row>
        <row r="124">
          <cell r="B124" t="str">
            <v>Inadecuado relacionamiento / comunicación de la información a grupos de interés</v>
          </cell>
        </row>
        <row r="125">
          <cell r="B125" t="str">
            <v>Incumplimiento de compromisos o requisitos con el grupos de interes</v>
          </cell>
        </row>
        <row r="126">
          <cell r="B126" t="str">
            <v>Incumplimiento de la normatividad</v>
          </cell>
        </row>
        <row r="127">
          <cell r="B127" t="str">
            <v>Incumplimiento de las obligaciones de pago a terceros</v>
          </cell>
        </row>
        <row r="128">
          <cell r="B128" t="str">
            <v>Incumplimiento de las obligaciones de pago por parte de terceros</v>
          </cell>
        </row>
        <row r="129">
          <cell r="B129" t="str">
            <v>Incumplimientos contractuales</v>
          </cell>
        </row>
        <row r="130">
          <cell r="B130" t="str">
            <v>Inoportunidad en la incorporación de tecnologías disponibles en el mercado</v>
          </cell>
        </row>
        <row r="131">
          <cell r="B131" t="str">
            <v>Insuficiencia de materiales e insumos</v>
          </cell>
        </row>
        <row r="132">
          <cell r="B132" t="str">
            <v>Insuficiencia de personal</v>
          </cell>
        </row>
        <row r="133">
          <cell r="B133" t="str">
            <v>Insuficiencia de proveedores que cumplan requisitos de participación</v>
          </cell>
        </row>
        <row r="134">
          <cell r="B134" t="str">
            <v>Insuficiencia de recursos financieros</v>
          </cell>
        </row>
        <row r="135">
          <cell r="B135" t="str">
            <v>Insuficiencia/ indisponibilidad de infraestructura</v>
          </cell>
        </row>
        <row r="136">
          <cell r="B136" t="str">
            <v>Insuficiencia/ indisponibilidad de maquinaria y/o equipos</v>
          </cell>
        </row>
        <row r="137">
          <cell r="B137" t="str">
            <v>Insuficiencia/ indisponibilidad de recursos informaticos / tecnologicos</v>
          </cell>
        </row>
        <row r="138">
          <cell r="B138" t="str">
            <v>Malversación de fondos</v>
          </cell>
        </row>
        <row r="139">
          <cell r="B139" t="str">
            <v>Nepotismo</v>
          </cell>
        </row>
        <row r="140">
          <cell r="B140" t="str">
            <v>No desarrollar oportunamente nuevos negocios</v>
          </cell>
        </row>
        <row r="141">
          <cell r="B141" t="str">
            <v>Pérdida del conocimiento clave</v>
          </cell>
        </row>
        <row r="142">
          <cell r="B142" t="str">
            <v>Poca capacidad de resiliencia</v>
          </cell>
        </row>
        <row r="143">
          <cell r="B143" t="str">
            <v>Presiones adversas por parte de agentes privados</v>
          </cell>
        </row>
        <row r="144">
          <cell r="B144" t="str">
            <v>Proliferación de bacterias y plagas</v>
          </cell>
        </row>
        <row r="145">
          <cell r="B145" t="str">
            <v>Reclamaciones de terceros</v>
          </cell>
        </row>
        <row r="146">
          <cell r="B146" t="str">
            <v>Resistencia al cambio</v>
          </cell>
        </row>
        <row r="147">
          <cell r="B147" t="str">
            <v>Soborno / Cohecho</v>
          </cell>
        </row>
        <row r="148">
          <cell r="B148" t="str">
            <v>Tráfico de influencias</v>
          </cell>
        </row>
        <row r="149">
          <cell r="B149" t="str">
            <v>Uso inadecuado de los activos</v>
          </cell>
        </row>
        <row r="150">
          <cell r="B150" t="str">
            <v>Uso inadecuado de los recursos naturales</v>
          </cell>
        </row>
        <row r="151">
          <cell r="B151" t="str">
            <v>Uso indebido de información privilegiada</v>
          </cell>
        </row>
        <row r="152">
          <cell r="B152" t="str">
            <v>Uso indebido de la información</v>
          </cell>
        </row>
        <row r="153">
          <cell r="B153" t="str">
            <v>Vulneración de derechos humanos de propios o terceros</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Generalidades"/>
      <sheetName val="2.Datos"/>
      <sheetName val="3.Matriz de riesgos"/>
      <sheetName val="4.Controles existentes"/>
      <sheetName val="1.Consecuencia - Escala"/>
      <sheetName val="2.Probabilidad - Escala"/>
      <sheetName val="3.Controles - Escala"/>
      <sheetName val="4.Agrupadores"/>
      <sheetName val="Listas"/>
      <sheetName val="Working"/>
      <sheetName val="Hoja2"/>
      <sheetName val="Hoja1"/>
      <sheetName val="ResponsableProcesos_Nuevomo (2"/>
    </sheetNames>
    <sheetDataSet>
      <sheetData sheetId="0"/>
      <sheetData sheetId="1"/>
      <sheetData sheetId="2"/>
      <sheetData sheetId="3"/>
      <sheetData sheetId="4"/>
      <sheetData sheetId="5"/>
      <sheetData sheetId="6"/>
      <sheetData sheetId="7"/>
      <sheetData sheetId="8">
        <row r="4">
          <cell r="B4" t="str">
            <v>Estratégico</v>
          </cell>
          <cell r="D4" t="str">
            <v>Interno</v>
          </cell>
        </row>
        <row r="5">
          <cell r="B5" t="str">
            <v>Financiero</v>
          </cell>
          <cell r="D5" t="str">
            <v>Externo</v>
          </cell>
        </row>
        <row r="6">
          <cell r="B6" t="str">
            <v>Operacional</v>
          </cell>
          <cell r="D6" t="str">
            <v>Interno/Externo</v>
          </cell>
        </row>
        <row r="7">
          <cell r="B7" t="str">
            <v>Cumplimiento</v>
          </cell>
        </row>
        <row r="8">
          <cell r="B8" t="str">
            <v>Comercial</v>
          </cell>
        </row>
        <row r="27">
          <cell r="B27" t="str">
            <v>Planeación</v>
          </cell>
          <cell r="C27" t="str">
            <v>Muy alto</v>
          </cell>
          <cell r="D27" t="str">
            <v>Costo / Recurso financiero</v>
          </cell>
        </row>
        <row r="28">
          <cell r="B28" t="str">
            <v>Diseño</v>
          </cell>
          <cell r="C28" t="str">
            <v>Alto</v>
          </cell>
          <cell r="D28" t="str">
            <v>Tiempo</v>
          </cell>
        </row>
        <row r="29">
          <cell r="B29" t="str">
            <v xml:space="preserve">Construcción </v>
          </cell>
          <cell r="C29" t="str">
            <v>Medio</v>
          </cell>
          <cell r="D29" t="str">
            <v>Personas</v>
          </cell>
        </row>
        <row r="30">
          <cell r="B30" t="str">
            <v>Operación</v>
          </cell>
          <cell r="C30" t="str">
            <v>Bajo</v>
          </cell>
          <cell r="D30" t="str">
            <v>Reputación</v>
          </cell>
        </row>
        <row r="31">
          <cell r="B31" t="str">
            <v>Desmantelamiento</v>
          </cell>
          <cell r="C31" t="str">
            <v>Muy bajo</v>
          </cell>
          <cell r="D31" t="str">
            <v>Ambiente</v>
          </cell>
        </row>
        <row r="32">
          <cell r="B32" t="str">
            <v>General</v>
          </cell>
          <cell r="D32" t="str">
            <v>Información</v>
          </cell>
        </row>
        <row r="33">
          <cell r="D33" t="str">
            <v>Calidad</v>
          </cell>
        </row>
        <row r="37">
          <cell r="D37" t="str">
            <v>Muy alta</v>
          </cell>
        </row>
        <row r="38">
          <cell r="D38" t="str">
            <v>Alta</v>
          </cell>
        </row>
        <row r="39">
          <cell r="D39" t="str">
            <v>Media</v>
          </cell>
        </row>
        <row r="40">
          <cell r="D40" t="str">
            <v>Baja</v>
          </cell>
        </row>
        <row r="41">
          <cell r="D41" t="str">
            <v>Muy baja</v>
          </cell>
        </row>
        <row r="44">
          <cell r="D44" t="str">
            <v>Máxima</v>
          </cell>
        </row>
        <row r="45">
          <cell r="D45" t="str">
            <v>Mayor</v>
          </cell>
        </row>
        <row r="46">
          <cell r="D46" t="str">
            <v>Moderada</v>
          </cell>
        </row>
        <row r="47">
          <cell r="D47" t="str">
            <v>Menor</v>
          </cell>
        </row>
        <row r="48">
          <cell r="D48" t="str">
            <v>Mínima</v>
          </cell>
        </row>
        <row r="69">
          <cell r="B69" t="str">
            <v>Abuso del poder/ autoridad</v>
          </cell>
        </row>
        <row r="70">
          <cell r="B70" t="str">
            <v>Acción sociales colectivas en contra la prestación del servicio</v>
          </cell>
        </row>
        <row r="71">
          <cell r="B71" t="str">
            <v>Actos fraudulentos</v>
          </cell>
        </row>
        <row r="72">
          <cell r="B72" t="str">
            <v>Actos mal intencionados de terceros</v>
          </cell>
        </row>
        <row r="73">
          <cell r="B73" t="str">
            <v>Actuaciones adversas de grupos armados ilegales</v>
          </cell>
        </row>
        <row r="74">
          <cell r="B74" t="str">
            <v>Afectación de la salud y el bienestar de las personas por condiciones y situaciones laborales</v>
          </cell>
        </row>
        <row r="75">
          <cell r="B75" t="str">
            <v>Cambios desfavorables en las variables comerciales</v>
          </cell>
        </row>
        <row r="76">
          <cell r="B76" t="str">
            <v>Cambios desfavorables en las variables de mercado</v>
          </cell>
        </row>
        <row r="77">
          <cell r="B77" t="str">
            <v>Cambios normativos desfavorables</v>
          </cell>
        </row>
        <row r="78">
          <cell r="B78" t="str">
            <v>Ciber ataques</v>
          </cell>
        </row>
        <row r="79">
          <cell r="B79" t="str">
            <v>Clientelismo</v>
          </cell>
        </row>
        <row r="80">
          <cell r="B80" t="str">
            <v>Colusión</v>
          </cell>
        </row>
        <row r="81">
          <cell r="B81" t="str">
            <v>Concusión</v>
          </cell>
        </row>
        <row r="82">
          <cell r="B82" t="str">
            <v>Conflicto de intereses</v>
          </cell>
        </row>
        <row r="83">
          <cell r="B83" t="str">
            <v>Contagio o vinculación con personas o actividades relacionadas con financiación de terrorismo</v>
          </cell>
        </row>
        <row r="84">
          <cell r="B84" t="str">
            <v>Contagio o vinculación con personas o actividades relacionadas con lavado de activos</v>
          </cell>
        </row>
        <row r="85">
          <cell r="B85" t="str">
            <v>Daños de la infraestructura, maquinaria y equipos</v>
          </cell>
        </row>
        <row r="86">
          <cell r="B86" t="str">
            <v>Debilidades en los atributos de la información</v>
          </cell>
        </row>
        <row r="87">
          <cell r="B87" t="str">
            <v>Deficiencias en la adaptación frente a la variabilidad climatica</v>
          </cell>
        </row>
        <row r="88">
          <cell r="B88" t="str">
            <v>Deficiencias en la definición de  indicadores / metas de desempeño</v>
          </cell>
        </row>
        <row r="89">
          <cell r="B89" t="str">
            <v>Deficiencias en la planeación</v>
          </cell>
        </row>
        <row r="90">
          <cell r="B90" t="str">
            <v>Deficiencias en las capacidades organizacionales</v>
          </cell>
        </row>
        <row r="91">
          <cell r="B91" t="str">
            <v>Definición o implementación errónea de estrategias</v>
          </cell>
        </row>
        <row r="92">
          <cell r="B92" t="str">
            <v>Defraudación de fluidos</v>
          </cell>
        </row>
        <row r="93">
          <cell r="B93" t="str">
            <v>Deterioro de la calificación de riesgo de emisor</v>
          </cell>
        </row>
        <row r="94">
          <cell r="B94" t="str">
            <v>Deterioro en la calidad de los recursos naturales para la prestación del servicio</v>
          </cell>
        </row>
        <row r="95">
          <cell r="B95" t="str">
            <v>Dificultad para acceder a recursos naturales para la prestación de los servicios</v>
          </cell>
        </row>
        <row r="96">
          <cell r="B96" t="str">
            <v>Dificultad para conseguir la fuerza laboral idónea en el mercado</v>
          </cell>
        </row>
        <row r="97">
          <cell r="B97" t="str">
            <v>Dificultad para cumplir los supuestos de los planes de negocios</v>
          </cell>
        </row>
        <row r="98">
          <cell r="B98" t="str">
            <v>Dificultad para realizar las actividades de operación comercial</v>
          </cell>
        </row>
        <row r="99">
          <cell r="B99" t="str">
            <v>Dificultades en la consecución de recursos  de deuda</v>
          </cell>
        </row>
        <row r="100">
          <cell r="B100" t="str">
            <v>Diseño o Implementación errónea de metodologías</v>
          </cell>
        </row>
        <row r="101">
          <cell r="B101" t="str">
            <v>Disminución de la participación en el mercado</v>
          </cell>
        </row>
        <row r="102">
          <cell r="B102" t="str">
            <v>Entrega deficiente o inoportuna de proyectos a la operación</v>
          </cell>
        </row>
        <row r="103">
          <cell r="B103" t="str">
            <v>Errores u omisiones en procesos y procedimientos</v>
          </cell>
        </row>
        <row r="104">
          <cell r="B104" t="str">
            <v>Escapes o perdidas de fluidos (energía, gas y agua)</v>
          </cell>
        </row>
        <row r="105">
          <cell r="B105" t="str">
            <v>Escasez de recursos naturales para la prestación de los servicios</v>
          </cell>
        </row>
        <row r="106">
          <cell r="B106" t="str">
            <v>Eventos naturales/ antropicos desfavorables</v>
          </cell>
        </row>
        <row r="107">
          <cell r="B107" t="str">
            <v>Extorsión</v>
          </cell>
        </row>
        <row r="108">
          <cell r="B108" t="str">
            <v>Fallas en el ciclo del mantenimiento</v>
          </cell>
        </row>
        <row r="109">
          <cell r="B109" t="str">
            <v>Fallas en la gestión de proveedores</v>
          </cell>
        </row>
        <row r="110">
          <cell r="B110" t="str">
            <v>Fallas en las interacciones entre los diferentes involucrados del proceso o entre procesos</v>
          </cell>
        </row>
        <row r="111">
          <cell r="B111" t="str">
            <v>Fallas en las tecnologias de información / operación que soporta el proceso</v>
          </cell>
        </row>
        <row r="112">
          <cell r="B112" t="str">
            <v>Falta de apoyo/compromiso de la Alta Dirección</v>
          </cell>
        </row>
        <row r="113">
          <cell r="B113" t="str">
            <v>Falta de homologación de metodos de trabajo</v>
          </cell>
        </row>
        <row r="114">
          <cell r="B114" t="str">
            <v>Falta de idoneidad del talento humano existente</v>
          </cell>
        </row>
        <row r="115">
          <cell r="B115" t="str">
            <v>Inadecuada administracion de los contratos</v>
          </cell>
        </row>
        <row r="116">
          <cell r="B116" t="str">
            <v>Inadecuada definición de los supuestos o estructura de los modelos cuantitativos y financieros</v>
          </cell>
        </row>
        <row r="117">
          <cell r="B117" t="str">
            <v>Inadecuada gestión de activos</v>
          </cell>
        </row>
        <row r="118">
          <cell r="B118" t="str">
            <v>Inadecuada gestión de inventarios</v>
          </cell>
        </row>
        <row r="119">
          <cell r="B119" t="str">
            <v>Inadecuada identificación y cumplimiento de requisitos de participación en licitaciones externas o subastas ( actuando como CONTRATISTA)</v>
          </cell>
        </row>
        <row r="120">
          <cell r="B120" t="str">
            <v>Inadecuada implementación del modelo de negocio en el Grupo EPM</v>
          </cell>
        </row>
        <row r="121">
          <cell r="B121" t="str">
            <v>Inadecuada injerencia por parte de agentes políticos</v>
          </cell>
        </row>
        <row r="122">
          <cell r="B122" t="str">
            <v>Inadecuada intervención al ambiente (intencionada o no)</v>
          </cell>
        </row>
        <row r="123">
          <cell r="B123" t="str">
            <v>Inadecuada o no atención de grupos de interes</v>
          </cell>
        </row>
        <row r="124">
          <cell r="B124" t="str">
            <v>Inadecuado manejo de perfiles y claves de usuario</v>
          </cell>
        </row>
        <row r="125">
          <cell r="B125" t="str">
            <v>Inadecuado relacionamiento / comunicación de la información a grupos de interés</v>
          </cell>
        </row>
        <row r="126">
          <cell r="B126" t="str">
            <v>Incumplimiento de compromisos o requisitos con el grupos de interes</v>
          </cell>
        </row>
        <row r="127">
          <cell r="B127" t="str">
            <v>Incumplimiento de la normatividad</v>
          </cell>
        </row>
        <row r="128">
          <cell r="B128" t="str">
            <v>Incumplimiento de las obligaciones de pago a terceros</v>
          </cell>
        </row>
        <row r="129">
          <cell r="B129" t="str">
            <v>Incumplimiento de las obligaciones de pago por parte de terceros</v>
          </cell>
        </row>
        <row r="130">
          <cell r="B130" t="str">
            <v>Incumplimientos contractuales</v>
          </cell>
        </row>
        <row r="131">
          <cell r="B131" t="str">
            <v>Inoportunidad en la incorporación de tecnologías disponibles en el mercado</v>
          </cell>
        </row>
        <row r="132">
          <cell r="B132" t="str">
            <v>Insuficiencia de materiales e insumos</v>
          </cell>
        </row>
        <row r="133">
          <cell r="B133" t="str">
            <v>Insuficiencia de personal</v>
          </cell>
        </row>
        <row r="134">
          <cell r="B134" t="str">
            <v>Insuficiencia de proveedores que cumplan requisitos de participación</v>
          </cell>
        </row>
        <row r="135">
          <cell r="B135" t="str">
            <v>Insuficiencia de recursos financieros</v>
          </cell>
        </row>
        <row r="136">
          <cell r="B136" t="str">
            <v>Insuficiencia/ indisponibilidad de infraestructura</v>
          </cell>
        </row>
        <row r="137">
          <cell r="B137" t="str">
            <v>Insuficiencia/ indisponibilidad de maquinaria y/o equipos</v>
          </cell>
        </row>
        <row r="138">
          <cell r="B138" t="str">
            <v>Insuficiencia/ indisponibilidad de recursos informaticos / tecnologicos</v>
          </cell>
        </row>
        <row r="139">
          <cell r="B139" t="str">
            <v>Malversación de fondos</v>
          </cell>
        </row>
        <row r="140">
          <cell r="B140" t="str">
            <v>Nepotismo</v>
          </cell>
        </row>
        <row r="141">
          <cell r="B141" t="str">
            <v>No desarrollar oportunamente nuevos negocios</v>
          </cell>
        </row>
        <row r="142">
          <cell r="B142" t="str">
            <v>Pérdida del conocimiento clave</v>
          </cell>
        </row>
        <row r="143">
          <cell r="B143" t="str">
            <v>Poca capacidad de resiliencia</v>
          </cell>
        </row>
        <row r="144">
          <cell r="B144" t="str">
            <v>Presiones adversas por parte de agentes privados</v>
          </cell>
        </row>
        <row r="145">
          <cell r="B145" t="str">
            <v>Proliferación de bacterias y plagas</v>
          </cell>
        </row>
        <row r="146">
          <cell r="B146" t="str">
            <v>Reclamaciones de terceros</v>
          </cell>
        </row>
        <row r="147">
          <cell r="B147" t="str">
            <v>Resistencia al cambio</v>
          </cell>
        </row>
        <row r="148">
          <cell r="B148" t="str">
            <v>Soborno / Cohecho</v>
          </cell>
        </row>
        <row r="149">
          <cell r="B149" t="str">
            <v>Tráfico de influencias</v>
          </cell>
        </row>
        <row r="150">
          <cell r="B150" t="str">
            <v>Uso inadecuado de los activos</v>
          </cell>
        </row>
        <row r="151">
          <cell r="B151" t="str">
            <v>Uso inadecuado de los recursos naturales</v>
          </cell>
        </row>
        <row r="152">
          <cell r="B152" t="str">
            <v>Uso indebido de información privilegiada</v>
          </cell>
        </row>
        <row r="153">
          <cell r="B153" t="str">
            <v>Uso indebido de la información</v>
          </cell>
        </row>
        <row r="154">
          <cell r="B154" t="str">
            <v>Vulneración de derechos humanos de propios o terceros</v>
          </cell>
        </row>
        <row r="501">
          <cell r="FF501">
            <v>1</v>
          </cell>
          <cell r="FM501">
            <v>2</v>
          </cell>
          <cell r="FN501">
            <v>1</v>
          </cell>
          <cell r="FO501">
            <v>2</v>
          </cell>
          <cell r="FS501">
            <v>3</v>
          </cell>
          <cell r="FX501">
            <v>3</v>
          </cell>
        </row>
      </sheetData>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Generalidades"/>
      <sheetName val="2.Datos"/>
      <sheetName val="3.Matriz de riesgos"/>
      <sheetName val="1.Consecuencia - Escala"/>
      <sheetName val="2.Probabilidad - Escala"/>
      <sheetName val="3.Controles - Escala"/>
      <sheetName val="Listas"/>
      <sheetName val="Working"/>
    </sheetNames>
    <sheetDataSet>
      <sheetData sheetId="0"/>
      <sheetData sheetId="1"/>
      <sheetData sheetId="2"/>
      <sheetData sheetId="3"/>
      <sheetData sheetId="4"/>
      <sheetData sheetId="5"/>
      <sheetData sheetId="6">
        <row r="36">
          <cell r="D36" t="str">
            <v>Muy alta</v>
          </cell>
        </row>
        <row r="37">
          <cell r="D37" t="str">
            <v>Alta</v>
          </cell>
        </row>
        <row r="38">
          <cell r="D38" t="str">
            <v>Media</v>
          </cell>
        </row>
        <row r="39">
          <cell r="D39" t="str">
            <v>Baja</v>
          </cell>
        </row>
        <row r="40">
          <cell r="D40" t="str">
            <v>Muy baja</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Generalidades"/>
      <sheetName val="2.Datos"/>
      <sheetName val="3.Matriz de riesgos"/>
      <sheetName val="1.Consecuencia - Escala"/>
      <sheetName val="2.Probabilidad - Escala"/>
      <sheetName val="3.Controles - Escala"/>
      <sheetName val="4.Agrupadores"/>
      <sheetName val="Listas"/>
      <sheetName val="Hoja2"/>
      <sheetName val="Working"/>
    </sheetNames>
    <sheetDataSet>
      <sheetData sheetId="0"/>
      <sheetData sheetId="1"/>
      <sheetData sheetId="2"/>
      <sheetData sheetId="3"/>
      <sheetData sheetId="4"/>
      <sheetData sheetId="5"/>
      <sheetData sheetId="6"/>
      <sheetData sheetId="7">
        <row r="37">
          <cell r="D37" t="str">
            <v>Muy alta</v>
          </cell>
        </row>
        <row r="38">
          <cell r="D38" t="str">
            <v>Alta</v>
          </cell>
        </row>
        <row r="39">
          <cell r="D39" t="str">
            <v>Media</v>
          </cell>
        </row>
        <row r="40">
          <cell r="D40" t="str">
            <v>Baja</v>
          </cell>
        </row>
        <row r="41">
          <cell r="D41" t="str">
            <v>Muy baja</v>
          </cell>
        </row>
        <row r="68">
          <cell r="B68" t="str">
            <v>Insuficiencia de personal</v>
          </cell>
        </row>
        <row r="69">
          <cell r="B69" t="str">
            <v>Falta de idoneidad del talento humano existente</v>
          </cell>
        </row>
        <row r="70">
          <cell r="B70" t="str">
            <v>Dificultad para conseguir la fuerza laboral idónea en el mercado</v>
          </cell>
        </row>
        <row r="71">
          <cell r="B71" t="str">
            <v>Pérdida del conocimiento clave</v>
          </cell>
        </row>
        <row r="72">
          <cell r="B72" t="str">
            <v>Insuficiencia de recursos financieros</v>
          </cell>
        </row>
        <row r="73">
          <cell r="B73" t="str">
            <v>Cambios desfavorables en las variables de mercado</v>
          </cell>
        </row>
        <row r="74">
          <cell r="B74" t="str">
            <v>Inadecuada definición de los supuestos o estructura de los modelos cuantitativos y financieros</v>
          </cell>
        </row>
        <row r="75">
          <cell r="B75" t="str">
            <v>Deterioro de la calificación de riesgo de emisor</v>
          </cell>
        </row>
        <row r="76">
          <cell r="B76" t="str">
            <v>Incumplimiento de las obligaciones de pago por parte de terceros</v>
          </cell>
        </row>
        <row r="77">
          <cell r="B77" t="str">
            <v>Incumplimiento de las obligaciones de pago a terceros</v>
          </cell>
        </row>
        <row r="78">
          <cell r="B78" t="str">
            <v>Dificultades en la consecución de recursos  de deuda</v>
          </cell>
        </row>
        <row r="79">
          <cell r="B79" t="str">
            <v>Insuficiencia/ indisponibilidad de recursos informaticos / tecnologicos</v>
          </cell>
        </row>
        <row r="80">
          <cell r="B80" t="str">
            <v>Fallas en las tecnologias de información / operación que soporta el proceso</v>
          </cell>
        </row>
        <row r="81">
          <cell r="B81" t="str">
            <v>Inadecuado manejo de perfiles y claves de usuario</v>
          </cell>
        </row>
        <row r="82">
          <cell r="B82" t="str">
            <v>Insuficiencia/ indisponibilidad de maquinaria y/o equipos</v>
          </cell>
        </row>
        <row r="83">
          <cell r="B83" t="str">
            <v>Insuficiencia/ indisponibilidad de infraestructura</v>
          </cell>
        </row>
        <row r="84">
          <cell r="B84" t="str">
            <v>Insuficiencia de materiales e insumos</v>
          </cell>
        </row>
        <row r="85">
          <cell r="B85" t="str">
            <v>Deficiencias en las capacidades organizacionales</v>
          </cell>
        </row>
        <row r="86">
          <cell r="B86" t="str">
            <v>Inadecuada implementación del modelo de negocio en el Grupo EPM</v>
          </cell>
        </row>
        <row r="87">
          <cell r="B87" t="str">
            <v>Incumplimiento de la normatividad</v>
          </cell>
        </row>
        <row r="88">
          <cell r="B88" t="str">
            <v>Cambios normativos desfavorables</v>
          </cell>
        </row>
        <row r="89">
          <cell r="B89" t="str">
            <v>Afectación de la salud y el bienestar de las personas por condiciones y situaciones laborales</v>
          </cell>
        </row>
        <row r="90">
          <cell r="B90" t="str">
            <v>Debilidades en los atributos de la información</v>
          </cell>
        </row>
        <row r="91">
          <cell r="B91" t="str">
            <v>Inadecuada injerencia por parte de agentes políticos</v>
          </cell>
        </row>
        <row r="92">
          <cell r="B92" t="str">
            <v>Inadecuada intervención al ambiente (intencionada o no)</v>
          </cell>
        </row>
        <row r="93">
          <cell r="B93" t="str">
            <v>Inadecuada gestión de activos</v>
          </cell>
        </row>
        <row r="94">
          <cell r="B94" t="str">
            <v>Escapes o perdidas de fluidos (energía, gas y agua)</v>
          </cell>
        </row>
        <row r="95">
          <cell r="B95" t="str">
            <v>Defraudación de fluidos</v>
          </cell>
        </row>
        <row r="96">
          <cell r="B96" t="str">
            <v xml:space="preserve">Deficiencias en la planeación del abastecimiento de bienes y servicios </v>
          </cell>
        </row>
        <row r="97">
          <cell r="B97" t="str">
            <v>Inadecuada identificación y cumplimiento de requisitos de participación en licitaciones externas o subastas ( actuando como CONTRATISTA)</v>
          </cell>
        </row>
        <row r="98">
          <cell r="B98" t="str">
            <v>Insuficiencia de proveedores que cumplan requisitos de participación</v>
          </cell>
        </row>
        <row r="99">
          <cell r="B99" t="str">
            <v>Incumplimientos contractuales</v>
          </cell>
        </row>
        <row r="100">
          <cell r="B100" t="str">
            <v>Inadecuada administracion de los contratos</v>
          </cell>
        </row>
        <row r="101">
          <cell r="B101" t="str">
            <v>Fallas en las interacciones entre los diferentes involucrados del proceso o entre procesos</v>
          </cell>
        </row>
        <row r="102">
          <cell r="B102" t="str">
            <v>Resistencia al cambio</v>
          </cell>
        </row>
        <row r="103">
          <cell r="B103" t="str">
            <v>Errores u omisiones en procesos y procedimientos</v>
          </cell>
        </row>
        <row r="104">
          <cell r="B104" t="str">
            <v>Fallas en el ciclo del mantenimiento</v>
          </cell>
        </row>
        <row r="105">
          <cell r="B105" t="str">
            <v>Fallas en la gestión de proveedores</v>
          </cell>
        </row>
        <row r="106">
          <cell r="B106" t="str">
            <v>Inadecuada gestión de inventarios</v>
          </cell>
        </row>
        <row r="107">
          <cell r="B107" t="str">
            <v>Inadecuado relacionamiento / comunicación de la información a grupos de interés</v>
          </cell>
        </row>
        <row r="108">
          <cell r="B108" t="str">
            <v>Falta de homologación de metodos de trabajo</v>
          </cell>
        </row>
        <row r="109">
          <cell r="B109" t="str">
            <v>Disminución de la participación en el mercado</v>
          </cell>
        </row>
        <row r="110">
          <cell r="B110" t="str">
            <v>Dificultad para realizar las actividades de operación comercial</v>
          </cell>
        </row>
        <row r="111">
          <cell r="B111" t="str">
            <v>Inadecuada o no atención de grupos de interes</v>
          </cell>
        </row>
        <row r="112">
          <cell r="B112" t="str">
            <v>Incumplimiento de compromisos o requisitos con el grupos de interes</v>
          </cell>
        </row>
        <row r="113">
          <cell r="B113" t="str">
            <v>Cambios desfavorables en las variables comerciales</v>
          </cell>
        </row>
        <row r="114">
          <cell r="B114" t="str">
            <v>Actos fraudulentos</v>
          </cell>
        </row>
        <row r="115">
          <cell r="B115" t="str">
            <v>Actos mal intencionados de terceros</v>
          </cell>
        </row>
        <row r="116">
          <cell r="B116" t="str">
            <v>Actuaciones adversas de grupos armados ilegales</v>
          </cell>
        </row>
        <row r="117">
          <cell r="B117" t="str">
            <v>Acción sociales colectivas en contra la prestación del servicio</v>
          </cell>
        </row>
        <row r="118">
          <cell r="B118" t="str">
            <v>Daños de la infraestructura, maquinaria y equipos</v>
          </cell>
        </row>
        <row r="119">
          <cell r="B119" t="str">
            <v>Dificultad para acceder a recursos naturales para la prestación de los servicios</v>
          </cell>
        </row>
        <row r="120">
          <cell r="B120" t="str">
            <v>Escasez de recursos naturales para la prestación de los servicios</v>
          </cell>
        </row>
        <row r="121">
          <cell r="B121" t="str">
            <v>Uso inadecuado de los recursos naturales</v>
          </cell>
        </row>
        <row r="122">
          <cell r="B122" t="str">
            <v>Deficiencias en la adaptación frente a la variabilidad climatica</v>
          </cell>
        </row>
        <row r="123">
          <cell r="B123" t="str">
            <v>Eventos naturales/ antropicos desfavorables</v>
          </cell>
        </row>
        <row r="124">
          <cell r="B124" t="str">
            <v>Deficiencias en la definición de  indicadores / metas de desempeño</v>
          </cell>
        </row>
        <row r="125">
          <cell r="B125" t="str">
            <v>Deterioro en la calidad de los recursos naturales para la prestación del servicio</v>
          </cell>
        </row>
        <row r="126">
          <cell r="B126" t="str">
            <v>Reclamaciones de terceros</v>
          </cell>
        </row>
        <row r="127">
          <cell r="B127" t="str">
            <v>Presiones adversas por parte de agentes privados</v>
          </cell>
        </row>
        <row r="128">
          <cell r="B128" t="str">
            <v>Dificultad para cumplir los supuestos de los planes de negocios</v>
          </cell>
        </row>
        <row r="129">
          <cell r="B129" t="str">
            <v>Entrega deficiente o inoportuna de proyectos a la operación</v>
          </cell>
        </row>
        <row r="130">
          <cell r="B130" t="str">
            <v>Proliferación de bacterias y plagas</v>
          </cell>
        </row>
        <row r="131">
          <cell r="B131" t="str">
            <v>Contagio o vinculación con personas o actividades relacionadas con financiación de terrorismo</v>
          </cell>
        </row>
        <row r="132">
          <cell r="B132" t="str">
            <v>Contagio o vinculación con personas o actividades relacionadas con lavado de activos</v>
          </cell>
        </row>
        <row r="133">
          <cell r="B133" t="str">
            <v>Vulneración de derechos humanos de propios o terceros</v>
          </cell>
        </row>
        <row r="134">
          <cell r="B134" t="str">
            <v>Uso inadecuado de los activos</v>
          </cell>
        </row>
        <row r="135">
          <cell r="B135" t="str">
            <v>Concusión</v>
          </cell>
        </row>
        <row r="136">
          <cell r="B136" t="str">
            <v>Nepotismo</v>
          </cell>
        </row>
        <row r="137">
          <cell r="B137" t="str">
            <v>Soborno / Cohecho</v>
          </cell>
        </row>
        <row r="138">
          <cell r="B138" t="str">
            <v>Clientelismo</v>
          </cell>
        </row>
        <row r="139">
          <cell r="B139" t="str">
            <v>Tráfico de influencias</v>
          </cell>
        </row>
        <row r="140">
          <cell r="B140" t="str">
            <v>Abuso del poder/ autoridad</v>
          </cell>
        </row>
        <row r="141">
          <cell r="B141" t="str">
            <v>Colusión</v>
          </cell>
        </row>
        <row r="142">
          <cell r="B142" t="str">
            <v>Extorsión</v>
          </cell>
        </row>
        <row r="143">
          <cell r="B143" t="str">
            <v>Malversación de fondos</v>
          </cell>
        </row>
        <row r="144">
          <cell r="B144" t="str">
            <v>Uso indebido de la información</v>
          </cell>
        </row>
        <row r="145">
          <cell r="B145" t="str">
            <v>Uso indebido de información privilegiada</v>
          </cell>
        </row>
        <row r="146">
          <cell r="B146" t="str">
            <v>Conflicto de intereses</v>
          </cell>
        </row>
      </sheetData>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ALEJANDRA RAIGOZA GAVIRIA" refreshedDate="44347.347084837966" createdVersion="6" refreshedVersion="6" minRefreshableVersion="3" recordCount="136" xr:uid="{177E0C86-189B-487D-831D-6EC5A75140AF}">
  <cacheSource type="worksheet">
    <worksheetSource ref="A1:H144" sheet="3. Documentación de Controles "/>
  </cacheSource>
  <cacheFields count="8">
    <cacheField name="Código del riesgo " numFmtId="170">
      <sharedItems count="23">
        <s v="R1"/>
        <s v="R2"/>
        <s v="R3"/>
        <s v="R4"/>
        <s v="R5"/>
        <s v="R6"/>
        <s v="R7"/>
        <s v="R8"/>
        <s v="R9"/>
        <s v="R10"/>
        <s v="R11"/>
        <s v="R12"/>
        <s v="R13"/>
        <s v="R14"/>
        <s v="R15"/>
        <s v="R16"/>
        <s v="R17"/>
        <s v="R18"/>
        <s v="R19"/>
        <s v="R20"/>
        <s v="R21"/>
        <s v="R22"/>
        <s v="R23"/>
      </sharedItems>
    </cacheField>
    <cacheField name="Escenario de riesgo" numFmtId="0">
      <sharedItems longText="1"/>
    </cacheField>
    <cacheField name="Nombre del control" numFmtId="170">
      <sharedItems count="57">
        <s v="Política de cero tolerancia frente al fraude y la corrupción y el soborno"/>
        <s v="Línea ética contacto transparente"/>
        <s v="Capacitación a todos los funcionarios sobre Declaración de transparencia y conflictos de interés y diligencia de formularios de declaración de transparencia y conflictos de interés"/>
        <s v="Elaboración encuesta con todos los funcionarios vinculados con los conceptos básicos sobre transparencia y conflicto de intereses y actualización del formulario de declaración de transparencia"/>
        <s v="Comité de contratación integrado por un grupo interdisciplinario para recomendar la aprobación de los contratos."/>
        <s v="Régimen de inhabilidades e incompatibilidades."/>
        <s v="Código de ética"/>
        <s v="Realización de verificación técnica, jurídica y financiera para dar transparencia a los procesos contractuales._x000a_Revisiones aleatorias a la contratación realizado por entes de control (posterior)"/>
        <s v="Definición de requisitos financieros y de experiencia que sirvan como filtro para identificar al contratista más idóneo."/>
        <s v="Cultura ética de la política cero tolerancia frente al fraude la corrupción y el soborno que prohibe recepción de regalos, invitaciones, favores "/>
        <s v="Consulta en lista vinculantes."/>
        <s v="verificación LAFT."/>
        <s v="Programa de contratación de grupo ARIBA"/>
        <s v="Cumplimiento de las acciones formuladas en el PAAC"/>
        <s v="Seguimiento periódico al Cumplimiento de las acciones del PAAC"/>
        <s v="Establecimiento de Controles preventivos asociados a los riesgos de corrupción."/>
        <s v="Actualización anual y verificación de riesgos con los dueños de procesos."/>
        <s v="Procesos de selección adecuado para identificar el perfil idóneo"/>
        <s v="Comité de Convivencia"/>
        <s v="Comité Directivo y Junta Directiva para toma de decisiones"/>
        <s v="Rendición de cuentas e informes de gestión"/>
        <s v="Recepción a traves de tosos los canales de atención tanto presenciales como virtuales "/>
        <s v="Aplicativo mercurio."/>
        <s v="Política de particiación ciudadana"/>
        <s v="Establecer cláusulas de confidencialidad en los procesos contractuales requeridos "/>
        <s v="Investigación y procesos disciplinarios, administrativos y fiscales"/>
        <s v="Comité de ética"/>
        <s v="Línea amiga del aseo, se garantiza contrato  para atenciónpresencial y virtual permanente en la atención de PQRS y vía teléfonica "/>
        <s v="Buzón corporativo, página web, PQRS"/>
        <s v="Seguimiento a las redes sociales-comunicaciones."/>
        <s v="Verificación del uso dado por los funcionarios del servicio de taxi por vale"/>
        <s v="Monitoreo satelital del parque automotor a través de GPS con controles de los vehículos de paradas no autorizadas durante más de 10 minutos"/>
        <s v="Administración y autorización de los jefes para el uso de los medios de transporte (Vales, servicios especiales)"/>
        <s v="Visitas aleatorias a las rutas y frecuencias de recolección, por parte de la interventoría."/>
        <s v="Supervisión a los contratos de interventoría"/>
        <s v="Articulación con las entidades competentes"/>
        <s v="Cronograma con las fechas de cargue de la información (SUI, entre otros)"/>
        <s v="Acatar lo establecido en la Ley 594 de 2000 &quot;Ley general de archivo&quot;"/>
        <s v="Publicación de información en la página web, con indice de información clasificada y reservada."/>
        <s v="Procesos de selección internos y externos"/>
        <s v="Contratación de firmas especializadas para la realización del proceso de selección de acuerdo a las etapas requerida por la Empresa"/>
        <s v="Código de conducta para proveedores y contratistas"/>
        <s v="Trazabilidad de la información"/>
        <s v="Perfiles y claves de acceso en los sistemas de información"/>
        <s v="Parametrización de sistemas de información"/>
        <s v="Control dual y segregación de funciones "/>
        <s v="Realización de auditorías "/>
        <s v="Elaboración e implementacion de instrumentos archivisticos como cumplimiento de norma."/>
        <s v="Modelo de Ciberseguridad Implementado en Emvarias."/>
        <s v=" Política de cero tolerancia frente al fraude y la corrupción y el soborno" u="1"/>
        <s v="*Modelo de Ciberseguridad Implementado en Emvarias." u="1"/>
        <s v="-Cronograma con las fechas de cargue de la información (SUI, entre otros)" u="1"/>
        <s v="Política de cero tolerancia frente al fraude, la corrupción y el soborno" u="1"/>
        <s v="Código de ética." u="1"/>
        <s v="*Elaboración e implementacion de instrumentos archivisticos como cumplimiento de norma." u="1"/>
        <s v="Política de cero tolerancia frente al fraude, la corrupción y el soborno." u="1"/>
        <s v="Política de cero tolerancia frente al fraude y la corrupción y el soborno." u="1"/>
      </sharedItems>
    </cacheField>
    <cacheField name="Evidencia" numFmtId="0">
      <sharedItems longText="1"/>
    </cacheField>
    <cacheField name="Frecuencia de aplicación" numFmtId="0">
      <sharedItems/>
    </cacheField>
    <cacheField name="Responsable de aplicación" numFmtId="0">
      <sharedItems/>
    </cacheField>
    <cacheField name="Descripción del control" numFmtId="0">
      <sharedItems longText="1"/>
    </cacheField>
    <cacheField name="Seguimiento " numFmtId="17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x v="0"/>
    <s v="Situación que pueda restar independencia, equidad, u objetividad en las actuaciones  o que puedan llevar a adoptar decisiones o a ejecutar actos que vayan en beneficio propio o de terceros y en detrimento de los intereses de la Entidad."/>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0"/>
    <s v="Situación que pueda restar independencia, equidad, u objetividad en las actuaciones  o que puedan llevar a adoptar decisiones o a ejecutar actos que vayan en beneficio propio o de terceros y en detrimento de los intereses de la Entidad."/>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0"/>
    <s v="Situación que pueda restar independencia, equidad, u objetividad en las actuaciones  o que puedan llevar a adoptar decisiones o a ejecutar actos que vayan en beneficio propio o de terceros y en detrimento de los intereses de la Entidad."/>
    <x v="2"/>
    <s v="Registros de asistencia, reporte encuestas, formularios diligenciados"/>
    <s v="Anual"/>
    <s v="Área Financiera-Cumplimiento_x000a_Área Servicios Corporativos-formación y capacitación."/>
    <s v="Evidencia: Registros de asistencia, reporte encuestas, formularios diligenciados_x000a_Frecuencia de aplicación: Anual_x000a_Responsable de aplicación: Área Financiera-Cumplimiento_x000a_Área Servicios Corporativos-formación y capacitación."/>
    <s v="Cumple"/>
  </r>
  <r>
    <x v="0"/>
    <s v="Situación que pueda restar independencia, equidad, u objetividad en las actuaciones  o que puedan llevar a adoptar decisiones o a ejecutar actos que vayan en beneficio propio o de terceros y en detrimento de los intereses de la Entidad."/>
    <x v="3"/>
    <s v="Tabulación de la Encuesta y Formulario Actualizados, presentación del tema"/>
    <s v="Anual"/>
    <s v="Área de Servicios Corporativos._x000a_Área Financiera-Cumplimiento_x000a__x000a__x000a__x000a_"/>
    <s v="Evidencia: Tabulación de la Encuesta y Formulario Actualizados, presentación del tema_x000a_Frecuencia de aplicación: Anual_x000a_Responsable de aplicación: Área de Servicios Corporativos._x000a_Área Financiera-Cumplimiento_x000a__x000a__x000a__x000a_"/>
    <s v="Cumple"/>
  </r>
  <r>
    <x v="0"/>
    <s v="Situación que pueda restar independencia, equidad, u objetividad en las actuaciones  o que puedan llevar a adoptar decisiones o a ejecutar actos que vayan en beneficio propio o de terceros y en detrimento de los intereses de la Entidad."/>
    <x v="4"/>
    <s v="Actas de Reunión de Comité de Contratación"/>
    <s v="Semanal"/>
    <s v="Secretaría General_x000a_Suministros y Soporte Administrativo_x000a_"/>
    <s v="Evidencia: Actas de Reunión de Comité de Contratación_x000a_Frecuencia de aplicación: Semanal_x000a_Responsable de aplicación: Secretaría General_x000a_Suministros y Soporte Administrativo_x000a_"/>
    <s v="Cumple"/>
  </r>
  <r>
    <x v="0"/>
    <s v="Situación que pueda restar independencia, equidad, u objetividad en las actuaciones  o que puedan llevar a adoptar decisiones o a ejecutar actos que vayan en beneficio propio o de terceros y en detrimento de los intereses de la Entidad."/>
    <x v="5"/>
    <s v="Carta de Declaración de Inhabilidades e incompatibilidades"/>
    <s v="Permanente"/>
    <s v="_x000a_*Área Secretaría General_x000a_"/>
    <s v="Evidencia: Carta de Declaración de Inhabilidades e incompatibilidades_x000a_Frecuencia de aplicación: permanente_x000a_Responsable de aplicación: _x000a_*Área Secretaría General_x000a_"/>
    <s v="Cumple"/>
  </r>
  <r>
    <x v="0"/>
    <s v="Situación que pueda restar independencia, equidad, u objetividad en las actuaciones  o que puedan llevar a adoptar decisiones o a ejecutar actos que vayan en beneficio propio o de terceros y en detrimento de los intereses de la Entidad."/>
    <x v="6"/>
    <s v="Documento de Código de Ética_x000a_Página Web Calidad:_x000a_https://epmco.sharepoint.com/sites/evm-sgc/Documentos%20compartidos/SGC/MP12/PR38/01PL/C%C3%B3digo-de-Etica.pdf"/>
    <s v="Permanente"/>
    <s v="_x000a_* Integrantes Comité de Ética y probidad"/>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y probidad"/>
    <s v="Cumple"/>
  </r>
  <r>
    <x v="1"/>
    <s v="Ofrecer, prometer, dar o aceptar regalos, invitaciones o favores (hospitalidades) a cambio de realizar u omitir un acto inherente a su cargo._x000a_"/>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1"/>
    <s v="Ofrecer, prometer, dar o aceptar regalos, invitaciones o favores (hospitalidades) a cambio de realizar u omitir un acto inherente a su cargo._x000a_"/>
    <x v="1"/>
    <s v="Línea ética contacto transparente"/>
    <s v="Permanente"/>
    <s v=" Área de Auditoría_x000a_Área Financiera-Cumplimiento_x000a_Comité de ética "/>
    <s v="Evidencia: Línea ética contacto transparente_x000a_Frecuencia de aplicación: Permanente_x000a_Responsable de aplicación:  Área de Auditoría_x000a_Área Financiera-Cumplimiento_x000a_Comité de ética "/>
    <s v="Cumple"/>
  </r>
  <r>
    <x v="1"/>
    <s v="Ofrecer, prometer, dar o aceptar regalos, invitaciones o favores (hospitalidades) a cambio de realizar u omitir un acto inherente a su cargo._x000a_"/>
    <x v="5"/>
    <s v="Carta de Declaración de Inhabilidades e incompatibilidades"/>
    <s v="Permanente"/>
    <s v="_x000a_*Área Secretaría General_x000a_*Área Servicios Corporativos"/>
    <s v="Evidencia: Carta de Declaración de Inhabilidades e incompatibilidades_x000a_Frecuencia de aplicación: permanente_x000a_Responsable de aplicación: _x000a_*Área Secretaría General_x000a_*Área Servicios Corporativos"/>
    <s v="Cumple"/>
  </r>
  <r>
    <x v="1"/>
    <s v="Ofrecer, prometer, dar o aceptar regalos, invitaciones o favores (hospitalidades) a cambio de realizar u omitir un acto inherente a su cargo._x000a_"/>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
    <s v="Ofrecer, prometer, dar o aceptar regalos, invitaciones o favores (hospitalidades) a cambio de realizar u omitir un acto inherente a su cargo._x000a_"/>
    <x v="4"/>
    <s v="Actas de Reunión de Comité de Contratación"/>
    <s v="Semanal"/>
    <s v="Secretaría General_x000a_Suministros y Soporte Administrativo_x000a_Servicios Corporativos"/>
    <s v="Evidencia: Actas de Reunión de Comité de Contratación_x000a_Frecuencia de aplicación: Semanal_x000a_Responsable de aplicación: Secretaría General_x000a_Suministros y Soporte Administrativo_x000a_Servicios Corporativos"/>
    <s v="Cumple"/>
  </r>
  <r>
    <x v="2"/>
    <s v="Tendencia a favorecer, sin la debida justificación, a determinadas personas, organizaciones, partidos políticos, para lograr su apoyo y de esta manera adquirir ventaja en detrimento de otros competidores del sector."/>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2"/>
    <s v="Tendencia a favorecer, sin la debida justificación, a determinadas personas, organizaciones, partidos políticos, para lograr su apoyo y de esta manera adquirir ventaja en detrimento de otros competidores del sector."/>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2"/>
    <s v="Tendencia a favorecer, sin la debida justificación, a determinadas personas, organizaciones, partidos políticos, para lograr su apoyo y de esta manera adquirir ventaja en detrimento de otros competidores del sector."/>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2"/>
    <s v="Tendencia a favorecer, sin la debida justificación, a determinadas personas, organizaciones, partidos políticos, para lograr su apoyo y de esta manera adquirir ventaja en detrimento de otros competidores del sector."/>
    <x v="4"/>
    <s v="Actas de Reunión de Comité de Contratación"/>
    <s v="Semanal"/>
    <s v="Secretaría General_x000a_Suministros y Soporte Administrativo_x000a_Servicios Corporativos"/>
    <s v="Evidencia: Actas de Reunión de Comité de Contratación_x000a_Frecuencia de aplicación: Semanal_x000a_Responsable de aplicación: Secretaría General_x000a_Suministros y Soporte Administrativo_x000a_Servicios Corporativos"/>
    <s v="Cumple"/>
  </r>
  <r>
    <x v="2"/>
    <s v="Tendencia a favorecer, sin la debida justificación, a determinadas personas, organizaciones, partidos políticos, para lograr su apoyo y de esta manera adquirir ventaja en detrimento de otros competidores del sector."/>
    <x v="7"/>
    <s v="Informe revisión jurídica, financiera y de auditoría_x000a__x000a__x000a_Informe Preliminar y definitivo auditoría realizada a la Entidad"/>
    <s v="cada que se legaliza un contrato_x000a__x000a__x000a_Semestral_x000a_Anual_x000a_"/>
    <s v="Secretaria General_x000a_Área Auditoría_x000a_Área Financiera_x000a__x000a_Auditoría-Gerencia_x000a_Área que le corresponda"/>
    <s v="Evidencia: Informe revisión jurídica, financiera y de auditoría_x000a__x000a__x000a_Informe Preliminar y definitivo auditoría realizada a la Entidad_x000a_Frecuencia de aplicación: cada que se legaliza un contrato_x000a__x000a__x000a_Semestral_x000a_Anual_x000a__x000a_Responsable de aplicación: Secretaria General_x000a_Área Auditoría_x000a_Área Financiera_x000a__x000a_Auditoría-Gerencia_x000a_Área que le corresponda"/>
    <s v="Cumple"/>
  </r>
  <r>
    <x v="2"/>
    <s v="Tendencia a favorecer, sin la debida justificación, a determinadas personas, organizaciones, partidos políticos, para lograr su apoyo y de esta manera adquirir ventaja en detrimento de otros competidores del sector."/>
    <x v="5"/>
    <s v="Carta de Declaración de Inhabilidades e incompatibilidades"/>
    <s v="Permanente"/>
    <s v="_x000a_*Área Secretaría General_x000a_"/>
    <s v="Evidencia: Carta de Declaración de Inhabilidades e incompatibilidades_x000a_Frecuencia de aplicación: permanente_x000a_Responsable de aplicación: _x000a_*Área Secretaría General_x000a_"/>
    <s v="Cumple"/>
  </r>
  <r>
    <x v="2"/>
    <s v="Tendencia a favorecer, sin la debida justificación, a determinadas personas, organizaciones, partidos políticos, para lograr su apoyo y de esta manera adquirir ventaja en detrimento de otros competidores del sector."/>
    <x v="8"/>
    <s v="obligaciones minuta del contrato"/>
    <s v="cada que se legalice un contrato"/>
    <s v="Área Financiera_x000a_Área Auditoría_x000a_Secretaría General (revisión jurídca)"/>
    <s v="Evidencia: obligaciones minuta del contrato_x000a_Frecuencia de aplicación: cada que se legalice un contrato_x000a_Responsable de aplicación: Área Financiera_x000a_Área Auditoría_x000a_Secretaría General (revisión jurídca)"/>
    <s v="Cumple"/>
  </r>
  <r>
    <x v="3"/>
    <s v="Ofrecer, prometer, dar  donaciones o patrocinios a cambio de realizar acciones que generen ventajas en detrimento de otros competidores del sector."/>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3"/>
    <s v="Ofrecer, prometer, dar  donaciones o patrocinios a cambio de realizar acciones que generen ventajas en detrimento de otros competidores del sector."/>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3"/>
    <s v="Ofrecer, prometer, dar  donaciones o patrocinios a cambio de realizar acciones que generen ventajas en detrimento de otros competidores del sector."/>
    <x v="4"/>
    <s v="Actas de Reunión de Comité de Contratación"/>
    <s v="Semanal"/>
    <s v="Secretaría General_x000a_Suministros y Soporte Administrativo_x000a_Servicios Corporativos"/>
    <s v="Evidencia: Actas de Reunión de Comité de Contratación_x000a_Frecuencia de aplicación: Semanal_x000a_Responsable de aplicación: Secretaría General_x000a_Suministros y Soporte Administrativo_x000a_Servicios Corporativos"/>
    <s v="Cumple"/>
  </r>
  <r>
    <x v="3"/>
    <s v="Ofrecer, prometer, dar  donaciones o patrocinios a cambio de realizar acciones que generen ventajas en detrimento de otros competidores del sector."/>
    <x v="7"/>
    <s v="Informe revisión jurídica, financiera y de auditoría_x000a__x000a__x000a_Informe Preliminar y definitivo auditoría realizada a la Entidad"/>
    <s v="cada que se legaliza un contrato_x000a__x000a__x000a_Semestral_x000a_Anual_x000a_"/>
    <s v="Secretaria General_x000a_Área Auditoría_x000a_Área Financiera_x000a__x000a_Auditoría-Gerencia_x000a_Área que le corresponda"/>
    <s v="Evidencia: Informe revisión jurídica, financiera y de auditoría_x000a__x000a__x000a_Informe Preliminar y definitivo auditoría realizada a la Entidad_x000a_Frecuencia de aplicación: cada que se legaliza un contrato_x000a__x000a__x000a_Semestral_x000a_Anual_x000a__x000a_Responsable de aplicación: Secretaria General_x000a_Área Auditoría_x000a_Área Financiera_x000a__x000a_Auditoría-Gerencia_x000a_Área que le corresponda"/>
    <s v="Cumple"/>
  </r>
  <r>
    <x v="3"/>
    <s v="Ofrecer, prometer, dar  donaciones o patrocinios a cambio de realizar acciones que generen ventajas en detrimento de otros competidores del sector."/>
    <x v="6"/>
    <s v="Documento de Código de Ética_x000a_Página Web Calidad:_x000a_https://epmco.sharepoint.com/sites/evm-sgc/Documentos%20compartidos/SGC/MP12/PR38/01PL/C%C3%B3digo-de-Etica.pdf"/>
    <s v="Permanente"/>
    <s v="_x000a_* Integrantes Comité de Ética y probidad."/>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y probidad."/>
    <s v="Cumple"/>
  </r>
  <r>
    <x v="4"/>
    <s v="Ofrecer, prometer, dar regalos, hospitalidad y otras dádivas con la finalidad de obtener ventajas en detrimento de otros competidores del sector."/>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4"/>
    <s v="Ofrecer, prometer, dar regalos, hospitalidad y otras dádivas con la finalidad de obtener ventajas en detrimento de otros competidores del sector."/>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4"/>
    <s v="Ofrecer, prometer, dar regalos, hospitalidad y otras dádivas con la finalidad de obtener ventajas en detrimento de otros competidores del sector."/>
    <x v="4"/>
    <s v="Actas de Reunión de Comité de Contratación"/>
    <s v="Semanal"/>
    <s v="Secretaría General_x000a_Suministros y Soporte Administrativo_x000a_Subgerencia"/>
    <s v="Evidencia: Actas de Reunión de Comité de Contratación_x000a_Frecuencia de aplicación: Semanal_x000a_Responsable de aplicación: Secretaría General_x000a_Suministros y Soporte Administrativo_x000a_Subgerencia"/>
    <s v="Cumple"/>
  </r>
  <r>
    <x v="4"/>
    <s v="Ofrecer, prometer, dar regalos, hospitalidad y otras dádivas con la finalidad de obtener ventajas en detrimento de otros competidores del sector."/>
    <x v="7"/>
    <s v="Informe revisión jurídica, financiera y de auditoría_x000a__x000a__x000a_Informe Preliminar y definitivo auditoría realizada a la Entidad"/>
    <s v="cada que se legaliza un contrato_x000a__x000a__x000a_Semestral_x000a_Anual_x000a_"/>
    <s v="Secretaria General_x000a_Área Auditoría_x000a_Área Financiera_x000a__x000a_Auditoría-Gerencia_x000a_Área que le corresponda"/>
    <s v="Evidencia: Informe revisión jurídica, financiera y de auditoría_x000a__x000a__x000a_Informe Preliminar y definitivo auditoría realizada a la Entidad_x000a_Frecuencia de aplicación: cada que se legaliza un contrato_x000a__x000a__x000a_Semestral_x000a_Anual_x000a__x000a_Responsable de aplicación: Secretaria General_x000a_Área Auditoría_x000a_Área Financiera_x000a__x000a_Auditoría-Gerencia_x000a_Área que le corresponda"/>
    <s v="Cumple"/>
  </r>
  <r>
    <x v="4"/>
    <s v="Ofrecer, prometer, dar regalos, hospitalidad y otras dádivas con la finalidad de obtener ventajas en detrimento de otros competidores del sector."/>
    <x v="9"/>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5"/>
    <s v="Buscan dar apariencia de legalidad a los recursos generados de Actividades ilícitas, también se refiere a la ayuda o mediación que proporcione apoyo financiero a las actividades de grupos terroristas."/>
    <x v="10"/>
    <s v="contrato para verificación de listas para prevenir LAFT"/>
    <s v="Permanente"/>
    <s v="Suministros y Soporte Administrativo_x000a_Área Financiera-cumplimiento"/>
    <s v="Evidencia: contrato para verificación de listas para prevenir LAFT_x000a_Frecuencia de aplicación: Permanente_x000a_Responsable de aplicación: Suministros y Soporte Administrativo_x000a_Área Financiera-cumplimiento"/>
    <s v="Cumple"/>
  </r>
  <r>
    <x v="5"/>
    <s v="Buscan dar apariencia de legalidad a los recursos generados de Actividades ilícitas, también se refiere a la ayuda o mediación que proporcione apoyo financiero a las actividades de grupos terroristas."/>
    <x v="11"/>
    <s v="contrato para verificación de listas para prevenir LAFT"/>
    <s v="Permanente"/>
    <s v="Suministros y Soporte Administrativo_x000a_Área Financiera-cumplimiento"/>
    <s v="Evidencia: contrato para verificación de listas para prevenir LAFT_x000a_Frecuencia de aplicación: Permanente_x000a_Responsable de aplicación: Suministros y Soporte Administrativo_x000a_Área Financiera-cumplimiento"/>
    <s v="Cumple"/>
  </r>
  <r>
    <x v="5"/>
    <s v="Buscan dar apariencia de legalidad a los recursos generados de Actividades ilícitas, también se refiere a la ayuda o mediación que proporcione apoyo financiero a las actividades de grupos terroristas."/>
    <x v="12"/>
    <s v="Programa ARIBA"/>
    <s v="Permanente"/>
    <s v="Suministros y Soporte Administrativo_x000a_"/>
    <s v="Evidencia: Programa ARIBA_x000a_Frecuencia de aplicación: Permanente_x000a_Responsable de aplicación: Suministros y Soporte Administrativo_x000a_"/>
    <s v="Cumple"/>
  </r>
  <r>
    <x v="5"/>
    <s v="Buscan dar apariencia de legalidad a los recursos generados de Actividades ilícitas, también se refiere a la ayuda o mediación que proporcione apoyo financiero a las actividades de grupos terroristas."/>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5"/>
    <s v="Buscan dar apariencia de legalidad a los recursos generados de Actividades ilícitas, también se refiere a la ayuda o mediación que proporcione apoyo financiero a las actividades de grupos terroristas."/>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5"/>
    <s v="Buscan dar apariencia de legalidad a los recursos generados de Actividades ilícitas, también se refiere a la ayuda o mediación que proporcione apoyo financiero a las actividades de grupos terroristas."/>
    <x v="4"/>
    <s v="Actas de Reunión de Comité de Contratación"/>
    <s v="Semanal"/>
    <s v="Secretaría General_x000a_Suministros y Soporte Administrativo_x000a_Servicios Corporativos"/>
    <s v="Evidencia: Actas de Reunión de Comité de Contratación_x000a_Frecuencia de aplicación: Semanal_x000a_Responsable de aplicación: Secretaría General_x000a_Suministros y Soporte Administrativo_x000a_Servicios Corporativos"/>
    <s v="Cumple"/>
  </r>
  <r>
    <x v="5"/>
    <s v="Buscan dar apariencia de legalidad a los recursos generados de Actividades ilícitas, también se refiere a la ayuda o mediación que proporcione apoyo financiero a las actividades de grupos terroristas."/>
    <x v="7"/>
    <s v="Informe revisión jurídica, financiera y de auditoría_x000a__x000a__x000a_Informe Preliminar y definitivo auditoría realizada a la Entidad"/>
    <s v="cada que se legaliza un contrato_x000a__x000a__x000a_Semestral_x000a_Anual_x000a_"/>
    <s v="Secretaria General_x000a_Área Auditoría_x000a_Área Financiera_x000a__x000a_Auditoría-Gerencia_x000a_Área que le corresponda"/>
    <s v="Evidencia: Informe revisión jurídica, financiera y de auditoría_x000a__x000a__x000a_Informe Preliminar y definitivo auditoría realizada a la Entidad_x000a_Frecuencia de aplicación: cada que se legaliza un contrato_x000a__x000a__x000a_Semestral_x000a_Anual_x000a__x000a_Responsable de aplicación: Secretaria General_x000a_Área Auditoría_x000a_Área Financiera_x000a__x000a_Auditoría-Gerencia_x000a_Área que le corresponda"/>
    <s v="Cumple"/>
  </r>
  <r>
    <x v="5"/>
    <s v="Buscan dar apariencia de legalidad a los recursos generados de Actividades ilícitas, también se refiere a la ayuda o mediación que proporcione apoyo financiero a las actividades de grupos terroristas."/>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6"/>
    <s v="interés del servidor público en provecho propio o de un tercero, en cualquier clase de contrato u operación en que deba intervenir por razón de su cargo o de sus funciones."/>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6"/>
    <s v="interés del servidor público en provecho propio o de un tercero, en cualquier clase de contrato u operación en que deba intervenir por razón de su cargo o de sus funciones."/>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6"/>
    <s v="interés del servidor público en provecho propio o de un tercero, en cualquier clase de contrato u operación en que deba intervenir por razón de su cargo o de sus funciones."/>
    <x v="4"/>
    <s v="Actas de Reunión de Comité de Contratación"/>
    <s v="Semanal"/>
    <s v="Secretaría General_x000a_Suministros y Soporte Administrativo_x000a_Servicios Corporativos"/>
    <s v="Evidencia: Actas de Reunión de Comité de Contratación_x000a_Frecuencia de aplicación: Semanal_x000a_Responsable de aplicación: Secretaría General_x000a_Suministros y Soporte Administrativo_x000a_Servicios Corporativos"/>
    <s v="Cumple"/>
  </r>
  <r>
    <x v="6"/>
    <s v="interés del servidor público en provecho propio o de un tercero, en cualquier clase de contrato u operación en que deba intervenir por razón de su cargo o de sus funciones."/>
    <x v="7"/>
    <s v="Informe revisión jurídica, financiera y de auditoría_x000a__x000a__x000a_Informe Preliminar y definitivo auditoría realizada a la Entidad"/>
    <s v="cada que se legaliza un contrato_x000a__x000a__x000a_Semestral_x000a_Anual_x000a_"/>
    <s v="Secretaria General_x000a_Área Auditoría_x000a_Área Financiera_x000a__x000a_Auditoría-Gerencia_x000a_Área que le corresponda"/>
    <s v="Evidencia: Informe revisión jurídica, financiera y de auditoría_x000a__x000a__x000a_Informe Preliminar y definitivo auditoría realizada a la Entidad_x000a_Frecuencia de aplicación: cada que se legaliza un contrato_x000a__x000a__x000a_Semestral_x000a_Anual_x000a__x000a_Responsable de aplicación: Secretaria General_x000a_Área Auditoría_x000a_Área Financiera_x000a__x000a_Auditoría-Gerencia_x000a_Área que le corresponda"/>
    <s v="Cumple"/>
  </r>
  <r>
    <x v="6"/>
    <s v="interés del servidor público en provecho propio o de un tercero, en cualquier clase de contrato u operación en que deba intervenir por razón de su cargo o de sus funciones."/>
    <x v="6"/>
    <s v="Documento de Código de Ética_x000a_Página Web Calidad:_x000a_https://epmco.sharepoint.com/sites/evm-sgc/Documentos%20compartidos/SGC/MP12/PR38/01PL/C%C3%B3digo-de-Etica.pdf"/>
    <s v="Permanente"/>
    <s v="_x000a_* Integrantes Comité de Ética y probidad"/>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y probidad"/>
    <s v="Cumple"/>
  </r>
  <r>
    <x v="6"/>
    <s v="interés del servidor público en provecho propio o de un tercero, en cualquier clase de contrato u operación en que deba intervenir por razón de su cargo o de sus funciones."/>
    <x v="12"/>
    <s v="Programa ARIBA"/>
    <s v="Permanente"/>
    <s v="Suministros y Soporte Administrativo_x000a_"/>
    <s v="Evidencia: Programa ARIBA_x000a_Frecuencia de aplicación: Permanente_x000a_Responsable de aplicación: Suministros y Soporte Administrativo_x000a_"/>
    <s v="Cumple"/>
  </r>
  <r>
    <x v="7"/>
    <s v="No contar con las herramientas institucionales para la generación de una cultura organizacional que permita el control de los riesgos asociados a la corrupción."/>
    <x v="13"/>
    <s v="acciones formuladas dentro del PAAC "/>
    <s v="Cutrimestral"/>
    <s v="Auditoría Interna_x000a_Servicios Corporativos_x000a_Financiera - Cumplimiento_x000a_Gestión Operativa_x000a_Comunicaciones _x000a_Suministros y Servicios Corporativos-Admón Documental"/>
    <s v="Evidencia: acciones formuladas dentro del PAAC _x000a_Frecuencia de aplicación: Cutrimestral_x000a_Responsable de aplicación: Auditoría Interna_x000a_Servicios Corporativos_x000a_Financiera - Cumplimiento_x000a_Gestión Operativa_x000a_Comunicaciones _x000a_Suministros y Servicios Corporativos-Admón Documental"/>
    <s v="Cumple"/>
  </r>
  <r>
    <x v="7"/>
    <s v="No contar con las herramientas institucionales para la generación de una cultura organizacional que permita el control de los riesgos asociados a la corrupción."/>
    <x v="14"/>
    <s v="cronograma de ejecución"/>
    <s v="Cutrimestral"/>
    <s v="Auditoría Interna_x000a_Servicios Corporativos_x000a_Financiera - Cumplimiento_x000a_Gestión Operativa_x000a_Comunicaciones _x000a_Suministros y Servicios Corporativos-Admón Documental"/>
    <s v="Evidencia: cronograma de ejecución_x000a_Frecuencia de aplicación: Cutrimestral_x000a_Responsable de aplicación: Auditoría Interna_x000a_Servicios Corporativos_x000a_Financiera - Cumplimiento_x000a_Gestión Operativa_x000a_Comunicaciones _x000a_Suministros y Servicios Corporativos-Admón Documental"/>
    <s v="Cumple"/>
  </r>
  <r>
    <x v="7"/>
    <s v="No contar con las herramientas institucionales para la generación de una cultura organizacional que permita el control de los riesgos asociados a la corrupción."/>
    <x v="15"/>
    <s v="controles preventivos "/>
    <s v="Anual o cada que se presente un evento que requiera su revisión"/>
    <s v="Todos mesa de trabajo riesgos de corrupcion"/>
    <s v="Evidencia: controles preventivos _x000a_Frecuencia de aplicación: Anual o cada que se presente un evento que requiera su revisión_x000a_Responsable de aplicación: Todos mesa de trabajo riesgos de corrupcion"/>
    <s v="Cumple"/>
  </r>
  <r>
    <x v="7"/>
    <s v="No contar con las herramientas institucionales para la generación de una cultura organizacional que permita el control de los riesgos asociados a la corrupción."/>
    <x v="16"/>
    <s v="Actas de reunión actualización mapa de riesgos_x000a_Conocimiento de la norma a traves de los diferentes medios"/>
    <s v="Anual"/>
    <s v="Todos mesa de trabajo riesgos de corrupcion"/>
    <s v="Evidencia: Actas de reunión actualización mapa de riesgos_x000a_Conocimiento de la norma a traves de los diferentes medios_x000a_Frecuencia de aplicación: Anual_x000a_Responsable de aplicación: Todos mesa de trabajo riesgos de corrupcion"/>
    <s v="Cumple"/>
  </r>
  <r>
    <x v="8"/>
    <s v="Uso indebido de las atribuciones de un directivo o superior frente a las funciones inherentes a su cargo, o frente a sus subalternos._x000a_"/>
    <x v="17"/>
    <s v="reglas de negocio proceso de seleccion, filtros, cumplimiento perfiles _x000a_proveedor neutro que realiza la selección del personal y para los nombramientos de los directivos establece lineamientos, perfiles"/>
    <s v="cada que se requiera"/>
    <s v="Servicios Corporativos_x000a_Junta Directiva_x000a_Gerencia"/>
    <s v="Evidencia: reglas de negocio proceso de seleccion, filtros, cumplimiento perfiles _x000a_proveedor neutro que realiza la selección del personal y para los nombramientos de los directivos establece lineamientos, perfiles_x000a_Frecuencia de aplicación: cada que se requiera_x000a_Responsable de aplicación: Servicios Corporativos_x000a_Junta Directiva_x000a_Gerencia"/>
    <s v="Cumple"/>
  </r>
  <r>
    <x v="8"/>
    <s v="Uso indebido de las atribuciones de un directivo o superior frente a las funciones inherentes a su cargo, o frente a sus subalternos._x000a_"/>
    <x v="18"/>
    <s v="Actas de reunión_x000a_Informe anual de gestión dirigido a la gerencia"/>
    <s v="trimestral o cada que se requiera"/>
    <s v="Integrantes del Comité de Convivencia_x000a_"/>
    <s v="Evidencia: Actas de reunión_x000a_Informe anual de gestión dirigido a la gerencia_x000a_Frecuencia de aplicación: trimestral o cada que se requiera_x000a_Responsable de aplicación: Integrantes del Comité de Convivencia_x000a_"/>
    <s v="Cumple"/>
  </r>
  <r>
    <x v="8"/>
    <s v="Uso indebido de las atribuciones de un directivo o superior frente a las funciones inherentes a su cargo, o frente a sus subalternos._x000a_"/>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8"/>
    <s v="Uso indebido de las atribuciones de un directivo o superior frente a las funciones inherentes a su cargo, o frente a sus subalternos._x000a_"/>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8"/>
    <s v="Uso indebido de las atribuciones de un directivo o superior frente a las funciones inherentes a su cargo, o frente a sus subalternos._x000a_"/>
    <x v="4"/>
    <s v="Actas de Reunión de Comité de Contratación"/>
    <s v="Semanal"/>
    <s v="Secretaría General_x000a_Suministros y Soporte Administrativo_x000a_Servicios Corporativos"/>
    <s v="Evidencia: Actas de Reunión de Comité de Contratación_x000a_Frecuencia de aplicación: Semanal_x000a_Responsable de aplicación: Secretaría General_x000a_Suministros y Soporte Administrativo_x000a_Servicios Corporativos"/>
    <s v="Cumple"/>
  </r>
  <r>
    <x v="8"/>
    <s v="Uso indebido de las atribuciones de un directivo o superior frente a las funciones inherentes a su cargo, o frente a sus subalternos._x000a_"/>
    <x v="7"/>
    <s v="Informe revisión jurídica, financiera y de auditoría_x000a__x000a__x000a_Informe Preliminar y definitivo auditoría realizada a la Entidad"/>
    <s v="cada que se legaliza un contrato_x000a__x000a__x000a_Semestral_x000a_Anual_x000a_"/>
    <s v="Secretaria General_x000a_Área Auditoría_x000a_Área Financiera_x000a__x000a_Auditoría-Gerencia_x000a_Área que le corresponda"/>
    <s v="Evidencia: Informe revisión jurídica, financiera y de auditoría_x000a__x000a__x000a_Informe Preliminar y definitivo auditoría realizada a la Entidad_x000a_Frecuencia de aplicación: cada que se legaliza un contrato_x000a__x000a__x000a_Semestral_x000a_Anual_x000a__x000a_Responsable de aplicación: Secretaria General_x000a_Área Auditoría_x000a_Área Financiera_x000a__x000a_Auditoría-Gerencia_x000a_Área que le corresponda"/>
    <s v="Cumple"/>
  </r>
  <r>
    <x v="8"/>
    <s v="Uso indebido de las atribuciones de un directivo o superior frente a las funciones inherentes a su cargo, o frente a sus subalternos._x000a_"/>
    <x v="6"/>
    <s v="Documento de Código de Ética_x000a_Página Web Calidad:_x000a_https://epmco.sharepoint.com/sites/evm-sgc/Documentos%20compartidos/SGC/MP12/PR38/01PL/C%C3%B3digo-de-Etica.pdf"/>
    <s v="Permanente"/>
    <s v="_x000a_* Integrantes Comité de Ética transparencia y probidad"/>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transparencia y probidad"/>
    <s v="Cumple"/>
  </r>
  <r>
    <x v="9"/>
    <s v="Concentración de funciones en cabeza de un funcionario y limitaciones para el control de sus decisiones por parte de un superior."/>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9"/>
    <s v="Concentración de funciones en cabeza de un funcionario y limitaciones para el control de sus decisiones por parte de un superior."/>
    <x v="19"/>
    <s v="Actas de reunión donde se establecen las decisiones en ambos organos colegiados"/>
    <s v="Mensual_x000a_Semanal"/>
    <s v="Grupo directivo_x000a_Secretaría General"/>
    <s v="Evidencia: Actas de reunión donde se establecen las decisiones en ambos organos colegiados_x000a_Frecuencia de aplicación: Mensual_x000a_Semanal_x000a_Responsable de aplicación: Grupo directivo_x000a_Secretaría General"/>
    <s v="Cumple"/>
  </r>
  <r>
    <x v="9"/>
    <s v="Concentración de funciones en cabeza de un funcionario y limitaciones para el control de sus decisiones por parte de un superior."/>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9"/>
    <s v="Concentración de funciones en cabeza de un funcionario y limitaciones para el control de sus decisiones por parte de un superior."/>
    <x v="4"/>
    <s v="Actas de Reunión de Comité de Contratación"/>
    <s v="Semanal"/>
    <s v="Secretaría General_x000a_Suministros y Soporte Administrativo_x000a_Servicios Corporativos"/>
    <s v="Evidencia: Actas de Reunión de Comité de Contratación_x000a_Frecuencia de aplicación: Semanal_x000a_Responsable de aplicación: Secretaría General_x000a_Suministros y Soporte Administrativo_x000a_Servicios Corporativos"/>
    <s v="Cumple"/>
  </r>
  <r>
    <x v="9"/>
    <s v="Concentración de funciones en cabeza de un funcionario y limitaciones para el control de sus decisiones por parte de un superior."/>
    <x v="7"/>
    <s v="Informe revisión jurídica, financiera y de auditoría_x000a__x000a__x000a_Informe Preliminar y definitivo auditoría realizada a la Entidad"/>
    <s v="cada que se legaliza un contrato_x000a__x000a__x000a_Semestral_x000a_Anual_x000a_"/>
    <s v="Secretaria General_x000a_Área Auditoría_x000a_Área Financiera_x000a__x000a_Auditoría-Gerencia_x000a_Área que le corresponda"/>
    <s v="Evidencia: Informe revisión jurídica, financiera y de auditoría_x000a__x000a__x000a_Informe Preliminar y definitivo auditoría realizada a la Entidad_x000a_Frecuencia de aplicación: cada que se legaliza un contrato_x000a__x000a__x000a_Semestral_x000a_Anual_x000a__x000a_Responsable de aplicación: Secretaria General_x000a_Área Auditoría_x000a_Área Financiera_x000a__x000a_Auditoría-Gerencia_x000a_Área que le corresponda"/>
    <s v="Cumple"/>
  </r>
  <r>
    <x v="9"/>
    <s v="Concentración de funciones en cabeza de un funcionario y limitaciones para el control de sus decisiones por parte de un superior."/>
    <x v="5"/>
    <s v="Suscripción carta de Declaración de Inhabilidades e incompatibilidades"/>
    <s v="Permanente"/>
    <s v="_x000a_*Área Secretaría General_x000a_*Área Servicios Corporativos"/>
    <s v="Evidencia: Suscripción carta de Declaración de Inhabilidades e incompatibilidades_x000a_Frecuencia de aplicación: permanente_x000a_Responsable de aplicación: _x000a_*Área Secretaría General_x000a_*Área Servicios Corporativos"/>
    <s v="Cumple"/>
  </r>
  <r>
    <x v="9"/>
    <s v="Concentración de funciones en cabeza de un funcionario y limitaciones para el control de sus decisiones por parte de un superior."/>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0"/>
    <s v="No contar con las herramientas institucionales para garantizar que la ciudadanía pueda  vigilar y fiscalizar la gestión pública"/>
    <x v="20"/>
    <s v="Informe de sostenibilidad_x000a_socialización en medios internos y externos_x000a_Eventos con los grupos de interés_x000a_Publicación en pagina web_x000a_ (youtube)"/>
    <s v="Anual"/>
    <s v="Comunicaciones _x000a_Gestión Operativa"/>
    <s v="Evidencia: Informe de sostenibilidad_x000a_socialización en medios internos y externos_x000a_Eventos con los grupos de interés_x000a_Publicación en pagina web_x000a_ (youtube)_x000a_Frecuencia de aplicación: Anual_x000a_Responsable de aplicación: Comunicaciones _x000a_Gestión Operativa"/>
    <s v="Cumple"/>
  </r>
  <r>
    <x v="10"/>
    <s v="No contar con las herramientas institucionales para garantizar que la ciudadanía pueda  vigilar y fiscalizar la gestión pública"/>
    <x v="21"/>
    <s v="*Respuesta a todos los requerimientos_x000a_indicadores de procesos (linea amiga , pqrs, correo élctronico, pagina web) se direcciona a al requeridor pertinente._x000a_*Infomes de auditoria"/>
    <s v="cada que se requiera_x000a_Cada vez que se requiera (informes)"/>
    <s v="Gestión Operativa_x000a_Secretaría General_x000a_Auditoria"/>
    <s v="Evidencia: *Respuesta a todos los requerimientos_x000a_indicadores de procesos (linea amiga , pqrs, correo élctronico, pagina web) se direcciona a al requeridor pertinente._x000a_*Infomes de auditoria_x000a_Frecuencia de aplicación: cada que se requiera_x000a_Cada vez que se requiera (informes)_x000a_Responsable de aplicación: Gestión Operativa_x000a_Secretaría General_x000a_Auditoria"/>
    <s v="Cumple"/>
  </r>
  <r>
    <x v="10"/>
    <s v="No contar con las herramientas institucionales para garantizar que la ciudadanía pueda  vigilar y fiscalizar la gestión pública"/>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10"/>
    <s v="No contar con las herramientas institucionales para garantizar que la ciudadanía pueda  vigilar y fiscalizar la gestión pública"/>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10"/>
    <s v="No contar con las herramientas institucionales para garantizar que la ciudadanía pueda  vigilar y fiscalizar la gestión pública"/>
    <x v="5"/>
    <s v="Carta de Declaración de Inhabilidades e incompatibilidades"/>
    <s v="Permanente"/>
    <s v="_x000a_*Área Secretaría General_x000a_*Área Servicios Corporativos"/>
    <s v="Evidencia: Carta de Declaración de Inhabilidades e incompatibilidades_x000a_Frecuencia de aplicación: permanente_x000a_Responsable de aplicación: _x000a_*Área Secretaría General_x000a_*Área Servicios Corporativos"/>
    <s v="Cumple"/>
  </r>
  <r>
    <x v="10"/>
    <s v="No contar con las herramientas institucionales para garantizar que la ciudadanía pueda  vigilar y fiscalizar la gestión pública"/>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0"/>
    <s v="No contar con las herramientas institucionales para garantizar que la ciudadanía pueda  vigilar y fiscalizar la gestión pública"/>
    <x v="22"/>
    <s v="radicados de las respuestas"/>
    <s v="cada que se requiera"/>
    <s v="Suministros y Soporte administrativo_x000a_Gestión documental"/>
    <s v="Evidencia: radicados de las respuestas_x000a_Frecuencia de aplicación: cada que se requiera_x000a_Responsable de aplicación: Suministros y Soporte administrativo_x000a_Gestión documental"/>
    <s v="Cumple"/>
  </r>
  <r>
    <x v="10"/>
    <s v="No contar con las herramientas institucionales para garantizar que la ciudadanía pueda  vigilar y fiscalizar la gestión pública"/>
    <x v="23"/>
    <s v="Política_x000a_Soportes de difusión y creación de espacios de participación ciudadan por medio de redes sociales_x000a_Actas comités vocales de control_x000a_Comité con entes de control (presencial)"/>
    <s v="Permanente_x000a_Semestral (Vocales de Control)"/>
    <s v="Comunicaciones _x000a_Gestión Operativa"/>
    <s v="Evidencia: Política_x000a_Soportes de difusión y creación de espacios de participación ciudadan por medio de redes sociales_x000a_Actas comités vocales de control_x000a_Comité con entes de control (presencial)_x000a_Frecuencia de aplicación: Permanente_x000a_Semestral (Vocales de Control)_x000a_Responsable de aplicación: Comunicaciones _x000a_Gestión Operativa"/>
    <s v="Cumple"/>
  </r>
  <r>
    <x v="11"/>
    <s v="Uso indebido de información que como empleado, asesor, directivo o miembro de una junta u órgano de administración, haya conocido por razón o con ocasión de su cargo o función y que no sea objeto de conocimiento público,  con el fin de obtener provecho para sí o para un tercero._x000a_'- Información asociada a estudios de pre factibilidad._x000a_- Interventoría de contratos "/>
    <x v="24"/>
    <s v="Procesos contractuales "/>
    <s v="Cada que se requiere"/>
    <s v="Suministro y Soporte Administrativo"/>
    <s v="Evidencia: Procesos contractuales _x000a_Frecuencia de aplicación: Cada que se requiere_x000a_Responsable de aplicación: Suministro y Soporte Administrativo"/>
    <s v="Cumple"/>
  </r>
  <r>
    <x v="11"/>
    <s v="Uso indebido de información que como empleado, asesor, directivo o miembro de una junta u órgano de administración, haya conocido por razón o con ocasión de su cargo o función y que no sea objeto de conocimiento público,  con el fin de obtener provecho para sí o para un tercero._x000a_'- Información asociada a estudios de pre factibilidad._x000a_- Interventoría de contratos "/>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1"/>
    <s v="Uso indebido de información que como empleado, asesor, directivo o miembro de una junta u órgano de administración, haya conocido por razón o con ocasión de su cargo o función y que no sea objeto de conocimiento público,  con el fin de obtener provecho para sí o para un tercero._x000a_'- Información asociada a estudios de pre factibilidad._x000a_- Interventoría de contratos "/>
    <x v="25"/>
    <s v="Procesos disciplinarios, administrativos y fiscales"/>
    <s v="cada que se requiera"/>
    <s v="Control disciplinario_x000a_Auditoría Interna y entes de control"/>
    <s v="Evidencia: Procesos disciplinarios, administrativos y fiscales_x000a_Frecuencia de aplicación: cada que se requiera_x000a_Responsable de aplicación: Control disciplinario_x000a_Auditoría Interna y entes de control"/>
    <s v="Cumple"/>
  </r>
  <r>
    <x v="11"/>
    <s v="Uso indebido de información que como empleado, asesor, directivo o miembro de una junta u órgano de administración, haya conocido por razón o con ocasión de su cargo o función y que no sea objeto de conocimiento público,  con el fin de obtener provecho para sí o para un tercero._x000a_'- Información asociada a estudios de pre factibilidad._x000a_- Interventoría de contratos "/>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12"/>
    <s v="Falta de promoción de una cultura de valores y principios dentro de la organización."/>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12"/>
    <s v="Falta de promoción de una cultura de valores y principios dentro de la organización."/>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12"/>
    <s v="Falta de promoción de una cultura de valores y principios dentro de la organización."/>
    <x v="5"/>
    <s v="Carta de Declaración de Inhabilidades e incompatibilidades"/>
    <s v="Permanente"/>
    <s v="_x000a_*Área Secretaría General_x000a_*Área Servicios Corporativos"/>
    <s v="Evidencia: Carta de Declaración de Inhabilidades e incompatibilidades_x000a_Frecuencia de aplicación: permanente_x000a_Responsable de aplicación: _x000a_*Área Secretaría General_x000a_*Área Servicios Corporativos"/>
    <s v="Cumple"/>
  </r>
  <r>
    <x v="12"/>
    <s v="Falta de promoción de una cultura de valores y principios dentro de la organización."/>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2"/>
    <s v="Falta de promoción de una cultura de valores y principios dentro de la organización."/>
    <x v="26"/>
    <s v="Actas de reunión"/>
    <s v="cada que se requiera"/>
    <s v="Integrantes del Comité de ética_x000a_"/>
    <s v="Evidencia: Actas de reunión_x000a_Frecuencia de aplicación: Cada que se requiera_x000a_Responsable de aplicación: Integrantes del Comité de ética_x000a_"/>
    <s v="Cumple"/>
  </r>
  <r>
    <x v="13"/>
    <s v="Falta de canales de denuncia o ineficiencia de los mismos."/>
    <x v="27"/>
    <s v="Registros y reportes de las peticiones, quejas y reclamos"/>
    <s v="Permanente"/>
    <s v="Gestión Operativa_x000a_"/>
    <s v="Evidencia: Registros y reportes de las peticiones, quejas y reclamos_x000a_Frecuencia de aplicación: permanente_x000a_Responsable de aplicación: Gestión Operativa_x000a_"/>
    <s v="Cumple"/>
  </r>
  <r>
    <x v="13"/>
    <s v="Falta de canales de denuncia o ineficiencia de los mismos."/>
    <x v="28"/>
    <s v="Registros y reportes de las peticiones, quejas y reclamos, direccionadoa al requeridor pertinente"/>
    <s v="Permanente"/>
    <s v="Gestión Operativa_x000a_"/>
    <s v="Evidencia: Registros y reportes de las peticiones, quejas y reclamos, direccionadoa al requeridor pertinente_x000a_Frecuencia de aplicación: permanente_x000a_Responsable de aplicación: Gestión Operativa_x000a_"/>
    <s v="Cumple"/>
  </r>
  <r>
    <x v="13"/>
    <s v="Falta de canales de denuncia o ineficiencia de los mismos."/>
    <x v="29"/>
    <s v="Reportes de seguimientos a las redes sociales"/>
    <s v="Permanente"/>
    <s v="Comunicaciones y Relaciones Corporativas"/>
    <s v="Evidencia: Reportes de seguimientos a las redes sociales_x000a_Frecuencia de aplicación: permanente_x000a_Responsable de aplicación: Comunicaciones y Relaciones Corporativas"/>
    <s v="Cumple"/>
  </r>
  <r>
    <x v="13"/>
    <s v="Falta de canales de denuncia o ineficiencia de los mismos."/>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13"/>
    <s v="Falta de canales de denuncia o ineficiencia de los mismos."/>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13"/>
    <s v="Falta de canales de denuncia o ineficiencia de los mismos."/>
    <x v="5"/>
    <s v="Carta de Declaración de Inhabilidades e incompatibilidades"/>
    <s v="Permanente"/>
    <s v="_x000a_*Área Secretaría General_x000a_*Área Servicios Corporativos"/>
    <s v="Evidencia: Carta de Declaración de Inhabilidades e incompatibilidades_x000a_Frecuencia de aplicación: permanente_x000a_Responsable de aplicación: _x000a_*Área Secretaría General_x000a_*Área Servicios Corporativos"/>
    <s v="Cumple"/>
  </r>
  <r>
    <x v="13"/>
    <s v="Falta de canales de denuncia o ineficiencia de los mismos."/>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4"/>
    <s v="Utilizar influencia personal a través de conexiones con personas con el fin de obtener favores o tratamiento preferencial."/>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14"/>
    <s v="Utilizar influencia personal a través de conexiones con personas con el fin de obtener favores o tratamiento preferencial."/>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14"/>
    <s v="Utilizar influencia personal a través de conexiones con personas con el fin de obtener favores o tratamiento preferencial."/>
    <x v="4"/>
    <s v="Actas de Reunión de Comité de Contratación"/>
    <s v="Semanal"/>
    <s v="Secretaría General_x000a_Suministros y Soporte Administrativo_x000a_Servicios Corporativos"/>
    <s v="Evidencia: Actas de Reunión de Comité de Contratación_x000a_Frecuencia de aplicación: Semanal_x000a_Responsable de aplicación: Secretaría General_x000a_Suministros y Soporte Administrativo_x000a_Servicios Corporativos"/>
    <s v="Cumple"/>
  </r>
  <r>
    <x v="14"/>
    <s v="Utilizar influencia personal a través de conexiones con personas con el fin de obtener favores o tratamiento preferencial."/>
    <x v="7"/>
    <s v="Informe revisión jurídica, financiera y de auditoría_x000a__x000a__x000a_Informe Preliminar y definitivo auditoría realizada a la Entidad"/>
    <s v="cada que se legaliza un contrato_x000a__x000a__x000a_Semestral_x000a_Anual_x000a_"/>
    <s v="Secretaria General_x000a_Área Auditoría_x000a_Área Financiera_x000a__x000a_Auditoría-Gerencia_x000a_Área que le corresponda"/>
    <s v="Evidencia: Informe revisión jurídica, financiera y de auditoría_x000a__x000a__x000a_Informe Preliminar y definitivo auditoría realizada a la Entidad_x000a_Frecuencia de aplicación: cada que se legaliza un contrato_x000a__x000a__x000a_Semestral_x000a_Anual_x000a__x000a_Responsable de aplicación: Secretaria General_x000a_Área Auditoría_x000a_Área Financiera_x000a__x000a_Auditoría-Gerencia_x000a_Área que le corresponda"/>
    <s v="Cumple"/>
  </r>
  <r>
    <x v="14"/>
    <s v="Utilizar influencia personal a través de conexiones con personas con el fin de obtener favores o tratamiento preferencial."/>
    <x v="5"/>
    <s v="Carta de Declaración de Inhabilidades e incompatibilidades"/>
    <s v="Permanente"/>
    <s v="_x000a_*Área Secretaría General_x000a_*Área Servicios Corporativos"/>
    <s v="Evidencia: Carta de Declaración de Inhabilidades e incompatibilidades_x000a_Frecuencia de aplicación: permanente_x000a_Responsable de aplicación: _x000a_*Área Secretaría General_x000a_*Área Servicios Corporativos"/>
    <s v="Cumple"/>
  </r>
  <r>
    <x v="14"/>
    <s v="Utilizar influencia personal a través de conexiones con personas con el fin de obtener favores o tratamiento preferencial."/>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4"/>
    <s v="Utilizar influencia personal a través de conexiones con personas con el fin de obtener favores o tratamiento preferencial."/>
    <x v="12"/>
    <s v="Programa ARIBA"/>
    <s v="Permanente"/>
    <s v="Suministros y Soporte Administrativo_x000a_"/>
    <s v="Evidencia: Programa ARIBA_x000a_Frecuencia de aplicación: Permanente_x000a_Responsable de aplicación: Suministros y Soporte Administrativo_x000a_"/>
    <s v="Cumple"/>
  </r>
  <r>
    <x v="15"/>
    <s v="- Uso inadecuado de las herramientas o equipos de la empresa para destinarlo a actividades personales o en beneficio de terceros._x000a_- Uso inadecuado del servicio de transporte para destinarlo a actividades personales o en beneficio de terceros._x000a_- Uso inadecuado de activos, insumos, materiales, repuestos en los procesos de reposición, operación, reparación,  venta de bienes y/o aprovechamientos, entre otros."/>
    <x v="25"/>
    <s v="Procesos disciplinarios, administrativos y fiscales"/>
    <s v="cada que se requiera"/>
    <s v="Control disciplinario_x000a_Auditoría Interna y entes de control"/>
    <s v="Evidencia: Procesos disciplinarios, administrativos y fiscales_x000a_Frecuencia de aplicación: cada que se requiera_x000a_Responsable de aplicación: Control disciplinario_x000a_Auditoría Interna y entes de control"/>
    <s v="Cumple"/>
  </r>
  <r>
    <x v="15"/>
    <s v="- Uso inadecuado de las herramientas o equipos de la empresa para destinarlo a actividades personales o en beneficio de terceros._x000a_- Uso inadecuado del servicio de transporte para destinarlo a actividades personales o en beneficio de terceros._x000a_- Uso inadecuado de activos, insumos, materiales, repuestos en los procesos de reposición, operación, reparación,  venta de bienes y/o aprovechamientos, entre otros."/>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5"/>
    <s v="- Uso inadecuado de las herramientas o equipos de la empresa para destinarlo a actividades personales o en beneficio de terceros._x000a_- Uso inadecuado del servicio de transporte para destinarlo a actividades personales o en beneficio de terceros._x000a_- Uso inadecuado de activos, insumos, materiales, repuestos en los procesos de reposición, operación, reparación,  venta de bienes y/o aprovechamientos, entre otros."/>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15"/>
    <s v="- Uso inadecuado de las herramientas o equipos de la empresa para destinarlo a actividades personales o en beneficio de terceros._x000a_- Uso inadecuado del servicio de transporte para destinarlo a actividades personales o en beneficio de terceros._x000a_- Uso inadecuado de activos, insumos, materiales, repuestos en los procesos de reposición, operación, reparación,  venta de bienes y/o aprovechamientos, entre otros."/>
    <x v="30"/>
    <s v="Reportes de seguimientos de los recorridos realizados con el servicio de taxi por vale"/>
    <s v="Permanente"/>
    <s v="Suministros y Soporte Administrativos"/>
    <s v="Evidencia: Reportes de seguimientos de los recorridos realizados con el servicio de taxi por vale_x000a_Frecuencia de aplicación: Permanente_x000a_Responsable de aplicación: Suministros y Soporte Administrativos"/>
    <s v="Cumple"/>
  </r>
  <r>
    <x v="15"/>
    <s v="- Uso inadecuado de las herramientas o equipos de la empresa para destinarlo a actividades personales o en beneficio de terceros._x000a_- Uso inadecuado del servicio de transporte para destinarlo a actividades personales o en beneficio de terceros._x000a_- Uso inadecuado de activos, insumos, materiales, repuestos en los procesos de reposición, operación, reparación,  venta de bienes y/o aprovechamientos, entre otros."/>
    <x v="31"/>
    <s v="Monitoreo satelital GPS_x000a_novedades en la operación de los vehiculos en tiempo real"/>
    <s v="Permanente"/>
    <s v="Mantenimiento y Soporte Administrativo- T.I_x000a_-CCV_x000a_"/>
    <s v="Evidencia: Monitoreo satelital GPS_x000a_novedades en la operación de los vehiculos en tiempo real_x000a_Frecuencia de aplicación: Permanente_x000a_Responsable de aplicación: Mantenimiento y Soporte Administrativo- T.I_x000a_-CCV_x000a_"/>
    <s v="Cumple"/>
  </r>
  <r>
    <x v="15"/>
    <s v="- Uso inadecuado de las herramientas o equipos de la empresa para destinarlo a actividades personales o en beneficio de terceros._x000a_- Uso inadecuado del servicio de transporte para destinarlo a actividades personales o en beneficio de terceros._x000a_- Uso inadecuado de activos, insumos, materiales, repuestos en los procesos de reposición, operación, reparación,  venta de bienes y/o aprovechamientos, entre otros."/>
    <x v="32"/>
    <s v="Vales de taxi, Reportes de seguimientos de los recorridos realizados con el servicio de taxi por vale"/>
    <s v="Permanente"/>
    <s v="Suministros y Soporte Administrativos"/>
    <s v="Evidencia: Vales de taxi, Reportes de seguimientos de los recorridos realizados con el servicio de taxi por vale_x000a_Frecuencia de aplicación: Permanente_x000a_Responsable de aplicación: Suministros y Soporte Administrativos"/>
    <s v="Cumple"/>
  </r>
  <r>
    <x v="16"/>
    <s v="- Solicitud de cobros injustificados y arbitrarios que exige o hace pagar un funcionario o contratista  en provecho propio. _x000a_- Solicitud de cobro adicional por la prestación del servicio o agilización de trámites._x000a_- Solicitud de cobro por parte del administrador/interventor  del contrato hacia el contratista por realizar u omitir actividades del proceso."/>
    <x v="33"/>
    <s v="Visitas realizadas"/>
    <s v="aleatoriamente"/>
    <s v="Servicios de Aseo"/>
    <s v="Evidencia: Visitas realizadas_x000a_Frecuencia de aplicación: aleatoriamente_x000a_Responsable de aplicación: Servicios de Aseo"/>
    <s v="Cumple"/>
  </r>
  <r>
    <x v="16"/>
    <s v="- Solicitud de cobros injustificados y arbitrarios que exige o hace pagar un funcionario o contratista  en provecho propio. _x000a_- Solicitud de cobro adicional por la prestación del servicio o agilización de trámites._x000a_- Solicitud de cobro por parte del administrador/interventor  del contrato hacia el contratista por realizar u omitir actividades del proceso."/>
    <x v="31"/>
    <s v="Monitoreo satelital GPS_x000a_novedades en la operación de los vehiculos en tiempo real"/>
    <s v="Permanente"/>
    <s v="Mantenimiento y Soporte Administrativo- T.I_x000a_-CCV_x000a_"/>
    <s v="Evidencia: Monitoreo satelital GPS_x000a_novedades en la operación de los vehiculos en tiempo real_x000a_Frecuencia de aplicación: Permanente_x000a_Responsable de aplicación: Mantenimiento y Soporte Administrativo- T.I_x000a_-CCV_x000a_"/>
    <s v="Cumple"/>
  </r>
  <r>
    <x v="16"/>
    <s v="- Solicitud de cobros injustificados y arbitrarios que exige o hace pagar un funcionario o contratista  en provecho propio. _x000a_- Solicitud de cobro adicional por la prestación del servicio o agilización de trámites._x000a_- Solicitud de cobro por parte del administrador/interventor  del contrato hacia el contratista por realizar u omitir actividades del proceso."/>
    <x v="34"/>
    <s v="Informes de Interventoría"/>
    <s v="De acuerdo a lo establecido en el proceso contractual"/>
    <s v="Interventores y/o gestores del contrato"/>
    <s v="Evidencia: Informes de Interventoría_x000a_Frecuencia de aplicación: De acuerdo a lo establecido en el proceso contractual_x000a_Responsable de aplicación: Interventores y/o gestores del contrato"/>
    <s v="Cumple"/>
  </r>
  <r>
    <x v="17"/>
    <s v="Obligar a una persona a través de violencia o intimidación  a realizar u omitir una acción con ánimo de lucro y con la intención de producir un perjuicio."/>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17"/>
    <s v="Obligar a una persona a través de violencia o intimidación  a realizar u omitir una acción con ánimo de lucro y con la intención de producir un perjuicio."/>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7"/>
    <s v="Obligar a una persona a través de violencia o intimidación  a realizar u omitir una acción con ánimo de lucro y con la intención de producir un perjuicio."/>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17"/>
    <s v="Obligar a una persona a través de violencia o intimidación  a realizar u omitir una acción con ánimo de lucro y con la intención de producir un perjuicio."/>
    <x v="35"/>
    <s v="participación en los comités municipales"/>
    <s v="cada que se requiera"/>
    <s v="Gerencia_x000a_Comunicaciones y Relaciones Corporativas"/>
    <s v="Evidencia: participación en los comités municipales_x000a_Frecuencia de aplicación: cada que se requiera_x000a_Responsable de aplicación: Gerencia_x000a_Comunicaciones y Relaciones Corporativas"/>
    <s v="Cumple"/>
  </r>
  <r>
    <x v="18"/>
    <s v="No reportar la información oportunamente por desconocimiento, falta de consolidación o pérdida de la misma"/>
    <x v="36"/>
    <s v="Reportes registro cargue de la información"/>
    <s v="cada que se requiera"/>
    <s v="Gestión Operativa y las diferentes áreas que reportan información"/>
    <s v="Evidencia: Reportes registro cargue de la información_x000a_Frecuencia de aplicación: cada que se requiera_x000a_Responsable de aplicación: Gestión Operativa y las diferentes áreas que reportan información"/>
    <s v="Cumple"/>
  </r>
  <r>
    <x v="18"/>
    <s v="No reportar la información oportunamente por desconocimiento, falta de consolidación o pérdida de la misma"/>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18"/>
    <s v="No reportar la información oportunamente por desconocimiento, falta de consolidación o pérdida de la misma"/>
    <x v="25"/>
    <s v="Procesos disciplinarios, administrativos y fiscales"/>
    <s v="cada que se requiera"/>
    <s v="Control disciplinario_x000a_Auditoría Interna y entes de control"/>
    <s v="Evidencia: Procesos disciplinarios, administrativos y fiscales_x000a_Frecuencia de aplicación: cada que se requiera_x000a_Responsable de aplicación: Control disciplinario_x000a_Auditoría Interna y entes de control"/>
    <s v="Cumple"/>
  </r>
  <r>
    <x v="18"/>
    <s v="No reportar la información oportunamente por desconocimiento, falta de consolidación o pérdida de la misma"/>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18"/>
    <s v="No reportar la información oportunamente por desconocimiento, falta de consolidación o pérdida de la misma"/>
    <x v="37"/>
    <s v="aplicación de la Ley 594parametros para la adecuada gestión documental"/>
    <s v="Permanente"/>
    <s v="Suministros y Soporte  Administrativos-Gestión Documental"/>
    <s v="Evidencia: aplicación de la Ley 594parametros para la adecuada gestión documental_x000a_Frecuencia de aplicación: permanente_x000a_Responsable de aplicación: Suministros y Soporte  Administrativos-Gestión Documental"/>
    <s v="Cumple"/>
  </r>
  <r>
    <x v="18"/>
    <s v="No reportar la información oportunamente por desconocimiento, falta de consolidación o pérdida de la misma"/>
    <x v="38"/>
    <s v="Página web"/>
    <s v="Permanente"/>
    <s v="Comunicaciones y Relaciones Corporativas"/>
    <s v="Evidencia: Página web_x000a_Frecuencia de aplicación: permanente_x000a_Responsable de aplicación: Comunicaciones y Relaciones Corporativas"/>
    <s v="Cumple"/>
  </r>
  <r>
    <x v="19"/>
    <s v="Uso inadecuado del poder con el fin de dar preferencia para el cargo, empleo u ocupación a familiares o amigos sin importar el mérito para ocupar el cargo."/>
    <x v="39"/>
    <s v="reglas de negocio proceso de seleccion, filtros, cumplimiento perfiles _x000a_proveedor neutro que realiza la selección del personal y para los nombramientos de los directivos establece lineamientos, perfiles"/>
    <s v="cada que se requiera"/>
    <s v="Servicios Corporativos_x000a_Junta Directiva_x000a_Gerencia"/>
    <s v="Evidencia: reglas de negocio proceso de seleccion, filtros, cumplimiento perfiles _x000a_proveedor neutro que realiza la selección del personal y para los nombramientos de los directivos establece lineamientos, perfiles_x000a_Frecuencia de aplicación: cada que se requiera_x000a_Responsable de aplicación: Servicios Corporativos_x000a_Junta Directiva_x000a_Gerencia"/>
    <s v="Cumple"/>
  </r>
  <r>
    <x v="19"/>
    <s v="Uso inadecuado del poder con el fin de dar preferencia para el cargo, empleo u ocupación a familiares o amigos sin importar el mérito para ocupar el cargo."/>
    <x v="40"/>
    <s v="Contratos de prestación de servicios de suministro de personal en misión_x000a_Contrato para realización de procesos de selección de acuerdo a las etapatas que sean requeridas por la empresa"/>
    <s v="cada que se requiera"/>
    <s v="Servicios Corporativos_x000a_Gerencia"/>
    <s v="Evidencia: Contratos de prestación de servicios de suministro de personal en misión_x000a_Contrato para realización de procesos de selección de acuerdo a las etapatas que sean requeridas por la empresa_x000a_Frecuencia de aplicación: cada que se requiera_x000a_Responsable de aplicación: Servicios Corporativos_x000a_Gerencia"/>
    <s v="Cumple"/>
  </r>
  <r>
    <x v="19"/>
    <s v="Uso inadecuado del poder con el fin de dar preferencia para el cargo, empleo u ocupación a familiares o amigos sin importar el mérito para ocupar el cargo."/>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20"/>
    <s v="Pacto o confabulación que acuerdan dos o más personas u organizaciones con el fin de perjudicar a un tercero o limitar la libre competencia de los mercados."/>
    <x v="12"/>
    <s v="Programa ARIBA"/>
    <s v="Permanente"/>
    <s v="Suministros y Soporte Administrativo_x000a_"/>
    <s v="Evidencia: Programa ARIBA_x000a_Frecuencia de aplicación: Permanente_x000a_Responsable de aplicación: Suministros y Soporte Administrativo_x000a_"/>
    <s v="Cumple"/>
  </r>
  <r>
    <x v="20"/>
    <s v="Pacto o confabulación que acuerdan dos o más personas u organizaciones con el fin de perjudicar a un tercero o limitar la libre competencia de los mercados."/>
    <x v="41"/>
    <s v="Código de conducta para proveedores y contratistas"/>
    <s v="Permanente"/>
    <s v="Suministros y Soporte Administrativo_x000a_"/>
    <s v="Evidencia: Código de conducta para proveedores y contratistas_x000a_Frecuencia de aplicación: permanente_x000a_Responsable de aplicación: Suministros y Soporte Administrativo_x000a_"/>
    <s v="Cumple"/>
  </r>
  <r>
    <x v="20"/>
    <s v="Pacto o confabulación que acuerdan dos o más personas u organizaciones con el fin de perjudicar a un tercero o limitar la libre competencia de los mercados."/>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20"/>
    <s v="Pacto o confabulación que acuerdan dos o más personas u organizaciones con el fin de perjudicar a un tercero o limitar la libre competencia de los mercados."/>
    <x v="1"/>
    <s v="Línea de Contacto Transparente"/>
    <s v="Permanente"/>
    <s v=" Área de Auditoría_x000a_Área Financiera-Cumplimiento_x000a_Comité de ética "/>
    <s v="Evidencia: Línea de Contacto Transparente_x000a_Frecuencia de aplicación: Permanente_x000a_Responsable de aplicación:  Área de Auditoría_x000a_Área Financiera-Cumplimiento_x000a_Comité de ética "/>
    <s v="Cumple"/>
  </r>
  <r>
    <x v="20"/>
    <s v="Pacto o confabulación que acuerdan dos o más personas u organizaciones con el fin de perjudicar a un tercero o limitar la libre competencia de los mercados."/>
    <x v="4"/>
    <s v="Actas de Reunión de Comité de Contratación"/>
    <s v="Semanal"/>
    <s v="Secretaría General_x000a_Suministros y Soporte Administrativo_x000a_Servicios Corporativos"/>
    <s v="Evidencia: Actas de Reunión de Comité de Contratación_x000a_Frecuencia de aplicación: Semanal_x000a_Responsable de aplicación: Secretaría General_x000a_Suministros y Soporte Administrativo_x000a_Servicios Corporativos"/>
    <s v="Cumple"/>
  </r>
  <r>
    <x v="20"/>
    <s v="Pacto o confabulación que acuerdan dos o más personas u organizaciones con el fin de perjudicar a un tercero o limitar la libre competencia de los mercados."/>
    <x v="7"/>
    <s v="Informe revisión jurídica, financiera y de auditoría_x000a__x000a__x000a_Informe Preliminar y definitivo auditoría realizada a la Entidad"/>
    <s v="cada que se legaliza un contrato_x000a__x000a__x000a_Semestral_x000a_Anual_x000a_"/>
    <s v="Secretaria General_x000a_Área Auditoría_x000a_Área Financiera_x000a__x000a_Auditoría-Gerencia_x000a_Área que le corresponda"/>
    <s v="Evidencia: Informe revisión jurídica, financiera y de auditoría_x000a__x000a__x000a_Informe Preliminar y definitivo auditoría realizada a la Entidad_x000a_Frecuencia de aplicación: cada que se legaliza un contrato_x000a__x000a__x000a_Semestral_x000a_Anual_x000a__x000a_Responsable de aplicación: Secretaria General_x000a_Área Auditoría_x000a_Área Financiera_x000a__x000a_Auditoría-Gerencia_x000a_Área que le corresponda"/>
    <s v="Cumple"/>
  </r>
  <r>
    <x v="20"/>
    <s v="Pacto o confabulación que acuerdan dos o más personas u organizaciones con el fin de perjudicar a un tercero o limitar la libre competencia de los mercados."/>
    <x v="5"/>
    <s v="Carta de Declaración de Inhabilidades e incompatibilidades"/>
    <s v="Permanente"/>
    <s v="_x000a_*Área Secretaría General_x000a_*Área Servicios Corporativos"/>
    <s v="Evidencia: Carta de Declaración de Inhabilidades e incompatibilidades_x000a_Frecuencia de aplicación: permanente_x000a_Responsable de aplicación: _x000a_*Área Secretaría General_x000a_*Área Servicios Corporativos"/>
    <s v="Cumple"/>
  </r>
  <r>
    <x v="20"/>
    <s v="Pacto o confabulación que acuerdan dos o más personas u organizaciones con el fin de perjudicar a un tercero o limitar la libre competencia de los mercados."/>
    <x v="6"/>
    <s v="Documento de Código de Ética_x000a_Página Web Calidad:_x000a_https://epmco.sharepoint.com/sites/evm-sgc/Documentos%20compartidos/SGC/MP12/PR38/01PL/C%C3%B3digo-de-Etica.pdf"/>
    <s v="Permanente"/>
    <s v="_x000a_* Integrantes Comité de Ética, transparencia y probidad"/>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transparencia y probidad"/>
    <s v="Cumple"/>
  </r>
  <r>
    <x v="21"/>
    <s v="Empleo  de recursos diferente al establecido por la autoridad competente (sustracción de fondos, jineteo de fondos, aplicación diferente, negativa a efectuar pago o entrega sin justificación)_x000a_* Ejemplo: inclusión en el presupuesto de gastos no autorizados._x000a_* Inversión de dineros en entidades de dudosa sólidez financiera a cambio de beneficios para los encargados de su administración."/>
    <x v="42"/>
    <s v="trazabilidad en el sistema JD EDWARD"/>
    <s v="Permanente"/>
    <s v="Servicios Corporativos-TI_x000a_Financiera"/>
    <s v="Evidencia: trazabilidad en el sistema JD EDWARD_x000a_Frecuencia de aplicación: Permanente_x000a_Responsable de aplicación: Servicios Corporativos-TI_x000a_Financiera"/>
    <s v="Cumple"/>
  </r>
  <r>
    <x v="21"/>
    <s v="Empleo  de recursos diferente al establecido por la autoridad competente (sustracción de fondos, jineteo de fondos, aplicación diferente, negativa a efectuar pago o entrega sin justificación)_x000a_* Ejemplo: inclusión en el presupuesto de gastos no autorizados._x000a_* Inversión de dineros en entidades de dudosa sólidez financiera a cambio de beneficios para los encargados de su administración."/>
    <x v="43"/>
    <s v="Perfiles y claves de acceso"/>
    <s v="Permanente"/>
    <s v="Servicios Corporativos-TI"/>
    <s v="Evidencia: Perfiles y claves de acceso_x000a_Frecuencia de aplicación: permanente_x000a_Responsable de aplicación: Servicios Corporativos-TI"/>
    <s v="Cumple"/>
  </r>
  <r>
    <x v="21"/>
    <s v="Empleo  de recursos diferente al establecido por la autoridad competente (sustracción de fondos, jineteo de fondos, aplicación diferente, negativa a efectuar pago o entrega sin justificación)_x000a_* Ejemplo: inclusión en el presupuesto de gastos no autorizados._x000a_* Inversión de dineros en entidades de dudosa sólidez financiera a cambio de beneficios para los encargados de su administración."/>
    <x v="44"/>
    <s v="parametrización de las cuentas para seguimiento de los registros"/>
    <s v="Permanente"/>
    <s v="Servicios Corporativos-TI"/>
    <s v="Evidencia: parametrización de las cuentas para seguimiento de los registros_x000a_Frecuencia de aplicación: permanente_x000a_Responsable de aplicación: Servicios Corporativos-TI"/>
    <s v="Cumple"/>
  </r>
  <r>
    <x v="21"/>
    <s v="Empleo  de recursos diferente al establecido por la autoridad competente (sustracción de fondos, jineteo de fondos, aplicación diferente, negativa a efectuar pago o entrega sin justificación)_x000a_* Ejemplo: inclusión en el presupuesto de gastos no autorizados._x000a_* Inversión de dineros en entidades de dudosa sólidez financiera a cambio de beneficios para los encargados de su administración."/>
    <x v="45"/>
    <s v="Manual de funciones, lineamientos y políticas establecidas cargos críticos"/>
    <s v="Permanente"/>
    <s v="Servicios Corporativos-TI_x000a_Financiera"/>
    <s v="Evidencia: Manual de funciones, lineamientos y políticas establecidas cargos críticos_x000a_Frecuencia de aplicación: permanente_x000a_Responsable de aplicación: Servicios Corporativos-TI_x000a_Financiera"/>
    <s v="Cumple"/>
  </r>
  <r>
    <x v="21"/>
    <s v="Empleo  de recursos diferente al establecido por la autoridad competente (sustracción de fondos, jineteo de fondos, aplicación diferente, negativa a efectuar pago o entrega sin justificación)_x000a_* Ejemplo: inclusión en el presupuesto de gastos no autorizados._x000a_* Inversión de dineros en entidades de dudosa sólidez financiera a cambio de beneficios para los encargados de su administración."/>
    <x v="46"/>
    <s v="Actas e informes de auditorías"/>
    <s v="aleatoriamente por disposición organos de control"/>
    <s v="Auditoría Interna_x000a_Organos de Control Externo"/>
    <s v="Evidencia: Actas e informes de auditorías_x000a_Frecuencia de aplicación: aleatoriamente por disposición organos de control_x000a_Responsable de aplicación: Auditoría Interna_x000a_Organos de Control Externo"/>
    <s v="Cumple"/>
  </r>
  <r>
    <x v="21"/>
    <s v="Empleo  de recursos diferente al establecido por la autoridad competente (sustracción de fondos, jineteo de fondos, aplicación diferente, negativa a efectuar pago o entrega sin justificación)_x000a_* Ejemplo: inclusión en el presupuesto de gastos no autorizados._x000a_* Inversión de dineros en entidades de dudosa sólidez financiera a cambio de beneficios para los encargados de su administración."/>
    <x v="25"/>
    <s v="Procesos disciplinarios, administrativos y fiscales"/>
    <s v="cada que se requiera"/>
    <s v="Control disciplinario_x000a_Área de Auditoría y entes de control"/>
    <s v="Evidencia: Procesos disciplinarios, administrativos y fiscales_x000a_Frecuencia de aplicación: cada que se requiera_x000a_Responsable de aplicación: Control disciplinario_x000a_Área de Auditoría y entes de control"/>
    <s v="Cumple"/>
  </r>
  <r>
    <x v="21"/>
    <s v="Empleo  de recursos diferente al establecido por la autoridad competente (sustracción de fondos, jineteo de fondos, aplicación diferente, negativa a efectuar pago o entrega sin justificación)_x000a_* Ejemplo: inclusión en el presupuesto de gastos no autorizados._x000a_* Inversión de dineros en entidades de dudosa sólidez financiera a cambio de beneficios para los encargados de su administración."/>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22"/>
    <s v="* Omisión_x000a_* Falsificación_x000a_* Sustitución_x000a_* Adulteración_x000a_Ejemplo: Inexistencia de registros, archivos  con vacíos de información; afectación de rubros que no corresponden._x000a_"/>
    <x v="46"/>
    <s v="Actas e informes de auditorías"/>
    <s v="aleatoriamente por disposición organos de control"/>
    <s v="Área de auditoria_x000a_Organos de Control Externo"/>
    <s v="Evidencia: Actas e informes de auditorías_x000a_Frecuencia de aplicación: aleatoriamente por disposición organos de control_x000a_Responsable de aplicación: Área de auditoria_x000a_Organos de Control Externo"/>
    <s v="Cumple"/>
  </r>
  <r>
    <x v="22"/>
    <s v="* Omisión_x000a_* Falsificación_x000a_* Sustitución_x000a_* Adulteración_x000a_Ejemplo: Inexistencia de registros, archivos  con vacíos de información; afectación de rubros que no corresponden._x000a_"/>
    <x v="6"/>
    <s v="Documento de Código de Ética_x000a_Página Web Calidad:_x000a_https://epmco.sharepoint.com/sites/evm-sgc/Documentos%20compartidos/SGC/MP12/PR38/01PL/C%C3%B3digo-de-Etica.pdf"/>
    <s v="Permanente"/>
    <s v="_x000a_* Integrantes Comité de Ética"/>
    <s v="Evidencia: Documento de Código de Ética_x000a_Página Web Calidad:_x000a_https://epmco.sharepoint.com/sites/evm-sgc/Documentos%20compartidos/SGC/MP12/PR38/01PL/C%C3%B3digo-de-Etica.pdf_x000a_Frecuencia de aplicación: Permanente_x000a_Responsable de aplicación: _x000a_* Integrantes Comité de Ética"/>
    <s v="Cumple"/>
  </r>
  <r>
    <x v="22"/>
    <s v="* Omisión_x000a_* Falsificación_x000a_* Sustitución_x000a_* Adulteración_x000a_Ejemplo: Inexistencia de registros, archivos  con vacíos de información; afectación de rubros que no corresponden._x000a_"/>
    <x v="25"/>
    <s v="Procesos disciplinarios, administrativos y fiscales"/>
    <s v="cada que se requiera"/>
    <s v="Control disciplinario_x000a_Auditoría Interna y entes de control"/>
    <s v="Evidencia: Procesos disciplinarios, administrativos y fiscales_x000a_Frecuencia de aplicación: cada que se requiera_x000a_Responsable de aplicación: Control disciplinario_x000a_Auditoría Interna y entes de control"/>
    <s v="No cumple"/>
  </r>
  <r>
    <x v="22"/>
    <s v="* Omisión_x000a_* Falsificación_x000a_* Sustitución_x000a_* Adulteración_x000a_Ejemplo: Inexistencia de registros, archivos  con vacíos de información; afectación de rubros que no corresponden._x000a_"/>
    <x v="0"/>
    <s v="Documento de Política de Cero Tolerancia Frente al Fraude y la Corrupcíón y Soborno._x000a_Página Web Calidad: https://epmco.sharepoint.com/sites/evm-sgc/Documentos%20compartidos/SGC/MP14/PR40/01PL/PR40PL002-Politica-de-Cero-Tolerancia-Frente-al-Fraude-Corrupcion-y-Soborno.pdf"/>
    <s v="Permanente"/>
    <s v="Área de Servicios Corporativos._x000a_Área Financiera-Cumplimiento"/>
    <s v="Evidencia: Documento de Política de Cero Tolerancia Frente al Fraude y la Corrupcíón y Soborno._x000a_Página Web Calidad: https://epmco.sharepoint.com/sites/evm-sgc/Documentos%20compartidos/SGC/MP14/PR40/01PL/PR40PL002-Politica-de-Cero-Tolerancia-Frente-al-Fraude-Corrupcion-y-Soborno.pdf_x000a_Frecuencia de aplicación: Permanente_x000a_Responsable de aplicación: Área de Servicios Corporativos._x000a_Área Financiera-Cumplimiento"/>
    <s v="Cumple"/>
  </r>
  <r>
    <x v="22"/>
    <s v="* Omisión_x000a_* Falsificación_x000a_* Sustitución_x000a_* Adulteración_x000a_Ejemplo: Inexistencia de registros, archivos  con vacíos de información; afectación de rubros que no corresponden._x000a_"/>
    <x v="37"/>
    <s v="aplicación de la Ley 594parametros para la adecuada gestión documental"/>
    <s v="Permanente"/>
    <s v="Suministros y Soporte  Administrativos-Gestión Documental"/>
    <s v="Evidencia: aplicación de la Ley 594parametros para la adecuada gestión documental_x000a_Frecuencia de aplicación: permanente_x000a_Responsable de aplicación: Suministros y Soporte  Administrativos-Gestión Documental"/>
    <s v="Cumple"/>
  </r>
  <r>
    <x v="22"/>
    <s v="* Omisión_x000a_* Falsificación_x000a_* Sustitución_x000a_* Adulteración_x000a_Ejemplo: Inexistencia de registros, archivos  con vacíos de información; afectación de rubros que no corresponden._x000a_"/>
    <x v="47"/>
    <s v="instrumentos archivistos aplicados para la gestión documental"/>
    <s v="Permanente"/>
    <s v="Suministros y Soporte  Administrativos-Gestión Documental"/>
    <s v="Evidencia: instrumentos archivistos aplicados para la gestión documental_x000a_Frecuencia de aplicación: Permanente_x000a_Responsable de aplicación: Suministros y Soporte  Administrativos-Gestión Documental"/>
    <s v="Cumple"/>
  </r>
  <r>
    <x v="22"/>
    <s v="* Omisión_x000a_* Falsificación_x000a_* Sustitución_x000a_* Adulteración_x000a_Ejemplo: Inexistencia de registros, archivos  con vacíos de información; afectación de rubros que no corresponden._x000a_"/>
    <x v="48"/>
    <s v="Analisis de Riesgos de ciberseguridad"/>
    <s v="Permanente"/>
    <s v="Servicios Corporativos-TI"/>
    <s v="Evidencia: Analisis de Riesgos de ciberseguridad_x000a_Frecuencia de aplicación: permanente_x000a_Responsable de aplicación: Servicios Corporativos-TI"/>
    <s v="Cumpl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E5B52E6-0DA2-45E9-93D0-52104B38355B}" name="TablaDinámica1" cacheId="0" applyNumberFormats="0" applyBorderFormats="0" applyFontFormats="0" applyPatternFormats="0" applyAlignmentFormats="0" applyWidthHeightFormats="1" dataCaption="Valores" updatedVersion="6" minRefreshableVersion="3" useAutoFormatting="1" itemPrintTitles="1" createdVersion="6" indent="0" compact="0" outline="1" outlineData="1" compactData="0" multipleFieldFilters="0">
  <location ref="A3:B189" firstHeaderRow="1" firstDataRow="1" firstDataCol="2"/>
  <pivotFields count="8">
    <pivotField axis="axisRow" compact="0" showAll="0">
      <items count="24">
        <item x="0"/>
        <item x="9"/>
        <item x="10"/>
        <item x="11"/>
        <item x="12"/>
        <item x="13"/>
        <item x="14"/>
        <item x="15"/>
        <item x="16"/>
        <item x="17"/>
        <item x="18"/>
        <item x="1"/>
        <item x="19"/>
        <item x="20"/>
        <item x="21"/>
        <item x="22"/>
        <item x="2"/>
        <item x="3"/>
        <item x="4"/>
        <item x="5"/>
        <item x="6"/>
        <item x="7"/>
        <item x="8"/>
        <item t="default"/>
      </items>
    </pivotField>
    <pivotField compact="0" showAll="0"/>
    <pivotField axis="axisRow" compact="0" showAll="0" sortType="ascending">
      <items count="58">
        <item m="1" x="49"/>
        <item m="1" x="54"/>
        <item m="1" x="50"/>
        <item x="37"/>
        <item x="16"/>
        <item x="32"/>
        <item x="22"/>
        <item x="35"/>
        <item x="28"/>
        <item x="2"/>
        <item x="41"/>
        <item x="6"/>
        <item m="1" x="53"/>
        <item x="4"/>
        <item x="18"/>
        <item x="26"/>
        <item x="19"/>
        <item x="10"/>
        <item x="40"/>
        <item x="45"/>
        <item x="36"/>
        <item m="1" x="51"/>
        <item x="9"/>
        <item x="13"/>
        <item x="8"/>
        <item x="47"/>
        <item x="3"/>
        <item x="24"/>
        <item x="15"/>
        <item x="25"/>
        <item x="27"/>
        <item x="1"/>
        <item x="48"/>
        <item x="31"/>
        <item x="44"/>
        <item x="43"/>
        <item x="0"/>
        <item m="1" x="56"/>
        <item m="1" x="52"/>
        <item m="1" x="55"/>
        <item x="23"/>
        <item x="17"/>
        <item x="39"/>
        <item x="12"/>
        <item x="38"/>
        <item x="46"/>
        <item x="7"/>
        <item x="21"/>
        <item x="5"/>
        <item x="20"/>
        <item x="29"/>
        <item x="14"/>
        <item x="34"/>
        <item x="42"/>
        <item x="30"/>
        <item x="11"/>
        <item x="33"/>
        <item t="default"/>
      </items>
    </pivotField>
    <pivotField compact="0" showAll="0"/>
    <pivotField compact="0" showAll="0"/>
    <pivotField compact="0" showAll="0"/>
    <pivotField compact="0" showAll="0"/>
    <pivotField compact="0" showAll="0"/>
  </pivotFields>
  <rowFields count="2">
    <field x="2"/>
    <field x="0"/>
  </rowFields>
  <rowItems count="186">
    <i>
      <x v="3"/>
    </i>
    <i r="1">
      <x v="10"/>
    </i>
    <i r="1">
      <x v="15"/>
    </i>
    <i>
      <x v="4"/>
    </i>
    <i r="1">
      <x v="21"/>
    </i>
    <i>
      <x v="5"/>
    </i>
    <i r="1">
      <x v="7"/>
    </i>
    <i>
      <x v="6"/>
    </i>
    <i r="1">
      <x v="2"/>
    </i>
    <i>
      <x v="7"/>
    </i>
    <i r="1">
      <x v="9"/>
    </i>
    <i>
      <x v="8"/>
    </i>
    <i r="1">
      <x v="5"/>
    </i>
    <i>
      <x v="9"/>
    </i>
    <i r="1">
      <x/>
    </i>
    <i>
      <x v="10"/>
    </i>
    <i r="1">
      <x v="13"/>
    </i>
    <i>
      <x v="11"/>
    </i>
    <i r="1">
      <x/>
    </i>
    <i r="1">
      <x v="1"/>
    </i>
    <i r="1">
      <x v="2"/>
    </i>
    <i r="1">
      <x v="3"/>
    </i>
    <i r="1">
      <x v="4"/>
    </i>
    <i r="1">
      <x v="5"/>
    </i>
    <i r="1">
      <x v="6"/>
    </i>
    <i r="1">
      <x v="7"/>
    </i>
    <i r="1">
      <x v="9"/>
    </i>
    <i r="1">
      <x v="10"/>
    </i>
    <i r="1">
      <x v="11"/>
    </i>
    <i r="1">
      <x v="12"/>
    </i>
    <i r="1">
      <x v="13"/>
    </i>
    <i r="1">
      <x v="15"/>
    </i>
    <i r="1">
      <x v="16"/>
    </i>
    <i r="1">
      <x v="17"/>
    </i>
    <i r="1">
      <x v="19"/>
    </i>
    <i r="1">
      <x v="20"/>
    </i>
    <i r="1">
      <x v="22"/>
    </i>
    <i>
      <x v="13"/>
    </i>
    <i r="1">
      <x/>
    </i>
    <i r="1">
      <x v="1"/>
    </i>
    <i r="1">
      <x v="6"/>
    </i>
    <i r="1">
      <x v="11"/>
    </i>
    <i r="1">
      <x v="13"/>
    </i>
    <i r="1">
      <x v="16"/>
    </i>
    <i r="1">
      <x v="17"/>
    </i>
    <i r="1">
      <x v="18"/>
    </i>
    <i r="1">
      <x v="19"/>
    </i>
    <i r="1">
      <x v="20"/>
    </i>
    <i r="1">
      <x v="22"/>
    </i>
    <i>
      <x v="14"/>
    </i>
    <i r="1">
      <x v="22"/>
    </i>
    <i>
      <x v="15"/>
    </i>
    <i r="1">
      <x v="4"/>
    </i>
    <i>
      <x v="16"/>
    </i>
    <i r="1">
      <x v="1"/>
    </i>
    <i>
      <x v="17"/>
    </i>
    <i r="1">
      <x v="19"/>
    </i>
    <i>
      <x v="18"/>
    </i>
    <i r="1">
      <x v="12"/>
    </i>
    <i>
      <x v="19"/>
    </i>
    <i r="1">
      <x v="14"/>
    </i>
    <i>
      <x v="20"/>
    </i>
    <i r="1">
      <x v="10"/>
    </i>
    <i>
      <x v="22"/>
    </i>
    <i r="1">
      <x v="18"/>
    </i>
    <i>
      <x v="23"/>
    </i>
    <i r="1">
      <x v="21"/>
    </i>
    <i>
      <x v="24"/>
    </i>
    <i r="1">
      <x v="16"/>
    </i>
    <i>
      <x v="25"/>
    </i>
    <i r="1">
      <x v="15"/>
    </i>
    <i>
      <x v="26"/>
    </i>
    <i r="1">
      <x/>
    </i>
    <i>
      <x v="27"/>
    </i>
    <i r="1">
      <x v="3"/>
    </i>
    <i>
      <x v="28"/>
    </i>
    <i r="1">
      <x v="21"/>
    </i>
    <i>
      <x v="29"/>
    </i>
    <i r="1">
      <x v="3"/>
    </i>
    <i r="1">
      <x v="7"/>
    </i>
    <i r="1">
      <x v="10"/>
    </i>
    <i r="1">
      <x v="14"/>
    </i>
    <i r="1">
      <x v="15"/>
    </i>
    <i>
      <x v="30"/>
    </i>
    <i r="1">
      <x v="5"/>
    </i>
    <i>
      <x v="31"/>
    </i>
    <i r="1">
      <x/>
    </i>
    <i r="1">
      <x v="1"/>
    </i>
    <i r="1">
      <x v="2"/>
    </i>
    <i r="1">
      <x v="4"/>
    </i>
    <i r="1">
      <x v="5"/>
    </i>
    <i r="1">
      <x v="6"/>
    </i>
    <i r="1">
      <x v="7"/>
    </i>
    <i r="1">
      <x v="9"/>
    </i>
    <i r="1">
      <x v="11"/>
    </i>
    <i r="1">
      <x v="13"/>
    </i>
    <i r="1">
      <x v="16"/>
    </i>
    <i r="1">
      <x v="17"/>
    </i>
    <i r="1">
      <x v="18"/>
    </i>
    <i r="1">
      <x v="19"/>
    </i>
    <i r="1">
      <x v="20"/>
    </i>
    <i r="1">
      <x v="22"/>
    </i>
    <i>
      <x v="32"/>
    </i>
    <i r="1">
      <x v="15"/>
    </i>
    <i>
      <x v="33"/>
    </i>
    <i r="1">
      <x v="7"/>
    </i>
    <i r="1">
      <x v="8"/>
    </i>
    <i>
      <x v="34"/>
    </i>
    <i r="1">
      <x v="14"/>
    </i>
    <i>
      <x v="35"/>
    </i>
    <i r="1">
      <x v="14"/>
    </i>
    <i>
      <x v="36"/>
    </i>
    <i r="1">
      <x/>
    </i>
    <i r="1">
      <x v="1"/>
    </i>
    <i r="1">
      <x v="2"/>
    </i>
    <i r="1">
      <x v="3"/>
    </i>
    <i r="1">
      <x v="4"/>
    </i>
    <i r="1">
      <x v="5"/>
    </i>
    <i r="1">
      <x v="6"/>
    </i>
    <i r="1">
      <x v="9"/>
    </i>
    <i r="1">
      <x v="10"/>
    </i>
    <i r="1">
      <x v="11"/>
    </i>
    <i r="1">
      <x v="13"/>
    </i>
    <i r="1">
      <x v="14"/>
    </i>
    <i r="1">
      <x v="15"/>
    </i>
    <i r="1">
      <x v="16"/>
    </i>
    <i r="1">
      <x v="17"/>
    </i>
    <i r="1">
      <x v="18"/>
    </i>
    <i r="1">
      <x v="19"/>
    </i>
    <i r="1">
      <x v="20"/>
    </i>
    <i r="1">
      <x v="22"/>
    </i>
    <i>
      <x v="40"/>
    </i>
    <i r="1">
      <x v="2"/>
    </i>
    <i>
      <x v="41"/>
    </i>
    <i r="1">
      <x v="22"/>
    </i>
    <i>
      <x v="42"/>
    </i>
    <i r="1">
      <x v="12"/>
    </i>
    <i>
      <x v="43"/>
    </i>
    <i r="1">
      <x v="6"/>
    </i>
    <i r="1">
      <x v="13"/>
    </i>
    <i r="1">
      <x v="19"/>
    </i>
    <i r="1">
      <x v="20"/>
    </i>
    <i>
      <x v="44"/>
    </i>
    <i r="1">
      <x v="10"/>
    </i>
    <i>
      <x v="45"/>
    </i>
    <i r="1">
      <x v="14"/>
    </i>
    <i r="1">
      <x v="15"/>
    </i>
    <i>
      <x v="46"/>
    </i>
    <i r="1">
      <x v="1"/>
    </i>
    <i r="1">
      <x v="6"/>
    </i>
    <i r="1">
      <x v="13"/>
    </i>
    <i r="1">
      <x v="16"/>
    </i>
    <i r="1">
      <x v="17"/>
    </i>
    <i r="1">
      <x v="18"/>
    </i>
    <i r="1">
      <x v="19"/>
    </i>
    <i r="1">
      <x v="20"/>
    </i>
    <i r="1">
      <x v="22"/>
    </i>
    <i>
      <x v="47"/>
    </i>
    <i r="1">
      <x v="2"/>
    </i>
    <i>
      <x v="48"/>
    </i>
    <i r="1">
      <x/>
    </i>
    <i r="1">
      <x v="1"/>
    </i>
    <i r="1">
      <x v="2"/>
    </i>
    <i r="1">
      <x v="4"/>
    </i>
    <i r="1">
      <x v="5"/>
    </i>
    <i r="1">
      <x v="6"/>
    </i>
    <i r="1">
      <x v="11"/>
    </i>
    <i r="1">
      <x v="13"/>
    </i>
    <i r="1">
      <x v="16"/>
    </i>
    <i>
      <x v="49"/>
    </i>
    <i r="1">
      <x v="2"/>
    </i>
    <i>
      <x v="50"/>
    </i>
    <i r="1">
      <x v="5"/>
    </i>
    <i>
      <x v="51"/>
    </i>
    <i r="1">
      <x v="21"/>
    </i>
    <i>
      <x v="52"/>
    </i>
    <i r="1">
      <x v="8"/>
    </i>
    <i>
      <x v="53"/>
    </i>
    <i r="1">
      <x v="14"/>
    </i>
    <i>
      <x v="54"/>
    </i>
    <i r="1">
      <x v="7"/>
    </i>
    <i>
      <x v="55"/>
    </i>
    <i r="1">
      <x v="19"/>
    </i>
    <i>
      <x v="56"/>
    </i>
    <i r="1">
      <x v="8"/>
    </i>
    <i t="grand">
      <x/>
    </i>
  </rowItems>
  <colItems count="1">
    <i/>
  </colItems>
  <formats count="120">
    <format dxfId="123">
      <pivotArea field="2" type="button" dataOnly="0" labelOnly="1" outline="0" axis="axisRow" fieldPosition="0"/>
    </format>
    <format dxfId="122">
      <pivotArea field="2" type="button" dataOnly="0" labelOnly="1" outline="0" axis="axisRow" fieldPosition="0"/>
    </format>
    <format dxfId="121">
      <pivotArea type="all" dataOnly="0" outline="0" fieldPosition="0"/>
    </format>
    <format dxfId="120">
      <pivotArea field="2" type="button" dataOnly="0" labelOnly="1" outline="0" axis="axisRow" fieldPosition="0"/>
    </format>
    <format dxfId="119">
      <pivotArea dataOnly="0" labelOnly="1" fieldPosition="0">
        <references count="1">
          <reference field="2" count="50">
            <x v="0"/>
            <x v="1"/>
            <x v="2"/>
            <x v="3"/>
            <x v="4"/>
            <x v="5"/>
            <x v="6"/>
            <x v="7"/>
            <x v="8"/>
            <x v="9"/>
            <x v="10"/>
            <x v="11"/>
            <x v="12"/>
            <x v="13"/>
            <x v="14"/>
            <x v="15"/>
            <x v="16"/>
            <x v="17"/>
            <x v="18"/>
            <x v="19"/>
            <x v="21"/>
            <x v="22"/>
            <x v="23"/>
            <x v="24"/>
            <x v="26"/>
            <x v="27"/>
            <x v="28"/>
            <x v="29"/>
            <x v="30"/>
            <x v="31"/>
            <x v="33"/>
            <x v="34"/>
            <x v="35"/>
            <x v="36"/>
            <x v="37"/>
            <x v="38"/>
            <x v="39"/>
            <x v="40"/>
            <x v="41"/>
            <x v="42"/>
            <x v="43"/>
            <x v="44"/>
            <x v="45"/>
            <x v="46"/>
            <x v="47"/>
            <x v="48"/>
            <x v="49"/>
            <x v="50"/>
            <x v="51"/>
            <x v="52"/>
          </reference>
        </references>
      </pivotArea>
    </format>
    <format dxfId="118">
      <pivotArea dataOnly="0" labelOnly="1" fieldPosition="0">
        <references count="1">
          <reference field="2" count="4">
            <x v="53"/>
            <x v="54"/>
            <x v="55"/>
            <x v="56"/>
          </reference>
        </references>
      </pivotArea>
    </format>
    <format dxfId="117">
      <pivotArea dataOnly="0" labelOnly="1" grandRow="1" outline="0" fieldPosition="0"/>
    </format>
    <format dxfId="116">
      <pivotArea dataOnly="0" labelOnly="1" fieldPosition="0">
        <references count="2">
          <reference field="0" count="1">
            <x v="18"/>
          </reference>
          <reference field="2" count="1" selected="0">
            <x v="0"/>
          </reference>
        </references>
      </pivotArea>
    </format>
    <format dxfId="115">
      <pivotArea dataOnly="0" labelOnly="1" fieldPosition="0">
        <references count="2">
          <reference field="0" count="1">
            <x v="15"/>
          </reference>
          <reference field="2" count="1" selected="0">
            <x v="1"/>
          </reference>
        </references>
      </pivotArea>
    </format>
    <format dxfId="114">
      <pivotArea dataOnly="0" labelOnly="1" fieldPosition="0">
        <references count="2">
          <reference field="0" count="1">
            <x v="15"/>
          </reference>
          <reference field="2" count="1" selected="0">
            <x v="2"/>
          </reference>
        </references>
      </pivotArea>
    </format>
    <format dxfId="113">
      <pivotArea dataOnly="0" labelOnly="1" fieldPosition="0">
        <references count="2">
          <reference field="0" count="2">
            <x v="10"/>
            <x v="15"/>
          </reference>
          <reference field="2" count="1" selected="0">
            <x v="3"/>
          </reference>
        </references>
      </pivotArea>
    </format>
    <format dxfId="112">
      <pivotArea dataOnly="0" labelOnly="1" fieldPosition="0">
        <references count="2">
          <reference field="0" count="1">
            <x v="21"/>
          </reference>
          <reference field="2" count="1" selected="0">
            <x v="4"/>
          </reference>
        </references>
      </pivotArea>
    </format>
    <format dxfId="111">
      <pivotArea dataOnly="0" labelOnly="1" fieldPosition="0">
        <references count="2">
          <reference field="0" count="1">
            <x v="7"/>
          </reference>
          <reference field="2" count="1" selected="0">
            <x v="5"/>
          </reference>
        </references>
      </pivotArea>
    </format>
    <format dxfId="110">
      <pivotArea dataOnly="0" labelOnly="1" fieldPosition="0">
        <references count="2">
          <reference field="0" count="1">
            <x v="2"/>
          </reference>
          <reference field="2" count="1" selected="0">
            <x v="6"/>
          </reference>
        </references>
      </pivotArea>
    </format>
    <format dxfId="109">
      <pivotArea dataOnly="0" labelOnly="1" fieldPosition="0">
        <references count="2">
          <reference field="0" count="1">
            <x v="9"/>
          </reference>
          <reference field="2" count="1" selected="0">
            <x v="7"/>
          </reference>
        </references>
      </pivotArea>
    </format>
    <format dxfId="108">
      <pivotArea dataOnly="0" labelOnly="1" fieldPosition="0">
        <references count="2">
          <reference field="0" count="1">
            <x v="5"/>
          </reference>
          <reference field="2" count="1" selected="0">
            <x v="8"/>
          </reference>
        </references>
      </pivotArea>
    </format>
    <format dxfId="107">
      <pivotArea dataOnly="0" labelOnly="1" fieldPosition="0">
        <references count="2">
          <reference field="0" count="1">
            <x v="0"/>
          </reference>
          <reference field="2" count="1" selected="0">
            <x v="9"/>
          </reference>
        </references>
      </pivotArea>
    </format>
    <format dxfId="106">
      <pivotArea dataOnly="0" labelOnly="1" fieldPosition="0">
        <references count="2">
          <reference field="0" count="1">
            <x v="13"/>
          </reference>
          <reference field="2" count="1" selected="0">
            <x v="10"/>
          </reference>
        </references>
      </pivotArea>
    </format>
    <format dxfId="105">
      <pivotArea dataOnly="0" labelOnly="1" fieldPosition="0">
        <references count="2">
          <reference field="0" count="16">
            <x v="1"/>
            <x v="2"/>
            <x v="3"/>
            <x v="4"/>
            <x v="5"/>
            <x v="6"/>
            <x v="7"/>
            <x v="9"/>
            <x v="10"/>
            <x v="11"/>
            <x v="12"/>
            <x v="13"/>
            <x v="15"/>
            <x v="16"/>
            <x v="17"/>
            <x v="22"/>
          </reference>
          <reference field="2" count="1" selected="0">
            <x v="11"/>
          </reference>
        </references>
      </pivotArea>
    </format>
    <format dxfId="104">
      <pivotArea dataOnly="0" labelOnly="1" fieldPosition="0">
        <references count="2">
          <reference field="0" count="3">
            <x v="0"/>
            <x v="19"/>
            <x v="20"/>
          </reference>
          <reference field="2" count="1" selected="0">
            <x v="12"/>
          </reference>
        </references>
      </pivotArea>
    </format>
    <format dxfId="103">
      <pivotArea dataOnly="0" labelOnly="1" fieldPosition="0">
        <references count="2">
          <reference field="0" count="11">
            <x v="0"/>
            <x v="1"/>
            <x v="6"/>
            <x v="11"/>
            <x v="13"/>
            <x v="16"/>
            <x v="17"/>
            <x v="18"/>
            <x v="19"/>
            <x v="20"/>
            <x v="22"/>
          </reference>
          <reference field="2" count="1" selected="0">
            <x v="13"/>
          </reference>
        </references>
      </pivotArea>
    </format>
    <format dxfId="102">
      <pivotArea dataOnly="0" labelOnly="1" fieldPosition="0">
        <references count="2">
          <reference field="0" count="1">
            <x v="22"/>
          </reference>
          <reference field="2" count="1" selected="0">
            <x v="14"/>
          </reference>
        </references>
      </pivotArea>
    </format>
    <format dxfId="101">
      <pivotArea dataOnly="0" labelOnly="1" fieldPosition="0">
        <references count="2">
          <reference field="0" count="1">
            <x v="4"/>
          </reference>
          <reference field="2" count="1" selected="0">
            <x v="15"/>
          </reference>
        </references>
      </pivotArea>
    </format>
    <format dxfId="100">
      <pivotArea dataOnly="0" labelOnly="1" fieldPosition="0">
        <references count="2">
          <reference field="0" count="1">
            <x v="1"/>
          </reference>
          <reference field="2" count="1" selected="0">
            <x v="16"/>
          </reference>
        </references>
      </pivotArea>
    </format>
    <format dxfId="99">
      <pivotArea dataOnly="0" labelOnly="1" fieldPosition="0">
        <references count="2">
          <reference field="0" count="1">
            <x v="19"/>
          </reference>
          <reference field="2" count="1" selected="0">
            <x v="17"/>
          </reference>
        </references>
      </pivotArea>
    </format>
    <format dxfId="98">
      <pivotArea dataOnly="0" labelOnly="1" fieldPosition="0">
        <references count="2">
          <reference field="0" count="1">
            <x v="12"/>
          </reference>
          <reference field="2" count="1" selected="0">
            <x v="18"/>
          </reference>
        </references>
      </pivotArea>
    </format>
    <format dxfId="97">
      <pivotArea dataOnly="0" labelOnly="1" fieldPosition="0">
        <references count="2">
          <reference field="0" count="1">
            <x v="14"/>
          </reference>
          <reference field="2" count="1" selected="0">
            <x v="19"/>
          </reference>
        </references>
      </pivotArea>
    </format>
    <format dxfId="96">
      <pivotArea dataOnly="0" labelOnly="1" fieldPosition="0">
        <references count="2">
          <reference field="0" count="1">
            <x v="10"/>
          </reference>
          <reference field="2" count="1" selected="0">
            <x v="21"/>
          </reference>
        </references>
      </pivotArea>
    </format>
    <format dxfId="95">
      <pivotArea dataOnly="0" labelOnly="1" fieldPosition="0">
        <references count="2">
          <reference field="0" count="1">
            <x v="18"/>
          </reference>
          <reference field="2" count="1" selected="0">
            <x v="22"/>
          </reference>
        </references>
      </pivotArea>
    </format>
    <format dxfId="94">
      <pivotArea dataOnly="0" labelOnly="1" fieldPosition="0">
        <references count="2">
          <reference field="0" count="1">
            <x v="21"/>
          </reference>
          <reference field="2" count="1" selected="0">
            <x v="23"/>
          </reference>
        </references>
      </pivotArea>
    </format>
    <format dxfId="93">
      <pivotArea dataOnly="0" labelOnly="1" fieldPosition="0">
        <references count="2">
          <reference field="0" count="1">
            <x v="16"/>
          </reference>
          <reference field="2" count="1" selected="0">
            <x v="24"/>
          </reference>
        </references>
      </pivotArea>
    </format>
    <format dxfId="92">
      <pivotArea dataOnly="0" labelOnly="1" fieldPosition="0">
        <references count="2">
          <reference field="0" count="1">
            <x v="0"/>
          </reference>
          <reference field="2" count="1" selected="0">
            <x v="26"/>
          </reference>
        </references>
      </pivotArea>
    </format>
    <format dxfId="91">
      <pivotArea dataOnly="0" labelOnly="1" fieldPosition="0">
        <references count="2">
          <reference field="0" count="1">
            <x v="3"/>
          </reference>
          <reference field="2" count="1" selected="0">
            <x v="27"/>
          </reference>
        </references>
      </pivotArea>
    </format>
    <format dxfId="90">
      <pivotArea dataOnly="0" labelOnly="1" fieldPosition="0">
        <references count="2">
          <reference field="0" count="1">
            <x v="21"/>
          </reference>
          <reference field="2" count="1" selected="0">
            <x v="28"/>
          </reference>
        </references>
      </pivotArea>
    </format>
    <format dxfId="89">
      <pivotArea dataOnly="0" labelOnly="1" fieldPosition="0">
        <references count="2">
          <reference field="0" count="5">
            <x v="3"/>
            <x v="7"/>
            <x v="10"/>
            <x v="14"/>
            <x v="15"/>
          </reference>
          <reference field="2" count="1" selected="0">
            <x v="29"/>
          </reference>
        </references>
      </pivotArea>
    </format>
    <format dxfId="88">
      <pivotArea dataOnly="0" labelOnly="1" fieldPosition="0">
        <references count="2">
          <reference field="0" count="1">
            <x v="5"/>
          </reference>
          <reference field="2" count="1" selected="0">
            <x v="30"/>
          </reference>
        </references>
      </pivotArea>
    </format>
    <format dxfId="87">
      <pivotArea dataOnly="0" labelOnly="1" fieldPosition="0">
        <references count="2">
          <reference field="0" count="16">
            <x v="0"/>
            <x v="1"/>
            <x v="2"/>
            <x v="4"/>
            <x v="5"/>
            <x v="6"/>
            <x v="7"/>
            <x v="9"/>
            <x v="11"/>
            <x v="13"/>
            <x v="16"/>
            <x v="17"/>
            <x v="18"/>
            <x v="19"/>
            <x v="20"/>
            <x v="22"/>
          </reference>
          <reference field="2" count="1" selected="0">
            <x v="31"/>
          </reference>
        </references>
      </pivotArea>
    </format>
    <format dxfId="86">
      <pivotArea dataOnly="0" labelOnly="1" fieldPosition="0">
        <references count="2">
          <reference field="0" count="2">
            <x v="7"/>
            <x v="8"/>
          </reference>
          <reference field="2" count="1" selected="0">
            <x v="33"/>
          </reference>
        </references>
      </pivotArea>
    </format>
    <format dxfId="85">
      <pivotArea dataOnly="0" labelOnly="1" fieldPosition="0">
        <references count="2">
          <reference field="0" count="1">
            <x v="14"/>
          </reference>
          <reference field="2" count="1" selected="0">
            <x v="34"/>
          </reference>
        </references>
      </pivotArea>
    </format>
    <format dxfId="84">
      <pivotArea dataOnly="0" labelOnly="1" fieldPosition="0">
        <references count="2">
          <reference field="0" count="1">
            <x v="14"/>
          </reference>
          <reference field="2" count="1" selected="0">
            <x v="35"/>
          </reference>
        </references>
      </pivotArea>
    </format>
    <format dxfId="83">
      <pivotArea dataOnly="0" labelOnly="1" fieldPosition="0">
        <references count="2">
          <reference field="0" count="12">
            <x v="0"/>
            <x v="1"/>
            <x v="2"/>
            <x v="4"/>
            <x v="5"/>
            <x v="6"/>
            <x v="13"/>
            <x v="16"/>
            <x v="17"/>
            <x v="19"/>
            <x v="20"/>
            <x v="22"/>
          </reference>
          <reference field="2" count="1" selected="0">
            <x v="36"/>
          </reference>
        </references>
      </pivotArea>
    </format>
    <format dxfId="82">
      <pivotArea dataOnly="0" labelOnly="1" fieldPosition="0">
        <references count="2">
          <reference field="0" count="1">
            <x v="11"/>
          </reference>
          <reference field="2" count="1" selected="0">
            <x v="37"/>
          </reference>
        </references>
      </pivotArea>
    </format>
    <format dxfId="81">
      <pivotArea dataOnly="0" labelOnly="1" fieldPosition="0">
        <references count="2">
          <reference field="0" count="4">
            <x v="3"/>
            <x v="9"/>
            <x v="10"/>
            <x v="15"/>
          </reference>
          <reference field="2" count="1" selected="0">
            <x v="38"/>
          </reference>
        </references>
      </pivotArea>
    </format>
    <format dxfId="80">
      <pivotArea dataOnly="0" labelOnly="1" fieldPosition="0">
        <references count="2">
          <reference field="0" count="1">
            <x v="14"/>
          </reference>
          <reference field="2" count="1" selected="0">
            <x v="39"/>
          </reference>
        </references>
      </pivotArea>
    </format>
    <format dxfId="79">
      <pivotArea dataOnly="0" labelOnly="1" fieldPosition="0">
        <references count="2">
          <reference field="0" count="1">
            <x v="2"/>
          </reference>
          <reference field="2" count="1" selected="0">
            <x v="40"/>
          </reference>
        </references>
      </pivotArea>
    </format>
    <format dxfId="78">
      <pivotArea dataOnly="0" labelOnly="1" fieldPosition="0">
        <references count="2">
          <reference field="0" count="1">
            <x v="22"/>
          </reference>
          <reference field="2" count="1" selected="0">
            <x v="41"/>
          </reference>
        </references>
      </pivotArea>
    </format>
    <format dxfId="77">
      <pivotArea dataOnly="0" labelOnly="1" fieldPosition="0">
        <references count="2">
          <reference field="0" count="1">
            <x v="12"/>
          </reference>
          <reference field="2" count="1" selected="0">
            <x v="42"/>
          </reference>
        </references>
      </pivotArea>
    </format>
    <format dxfId="76">
      <pivotArea dataOnly="0" labelOnly="1" fieldPosition="0">
        <references count="2">
          <reference field="0" count="4">
            <x v="6"/>
            <x v="13"/>
            <x v="19"/>
            <x v="20"/>
          </reference>
          <reference field="2" count="1" selected="0">
            <x v="43"/>
          </reference>
        </references>
      </pivotArea>
    </format>
    <format dxfId="75">
      <pivotArea dataOnly="0" labelOnly="1" fieldPosition="0">
        <references count="2">
          <reference field="0" count="1">
            <x v="10"/>
          </reference>
          <reference field="2" count="1" selected="0">
            <x v="44"/>
          </reference>
        </references>
      </pivotArea>
    </format>
    <format dxfId="74">
      <pivotArea dataOnly="0" labelOnly="1" fieldPosition="0">
        <references count="2">
          <reference field="0" count="2">
            <x v="14"/>
            <x v="15"/>
          </reference>
          <reference field="2" count="1" selected="0">
            <x v="45"/>
          </reference>
        </references>
      </pivotArea>
    </format>
    <format dxfId="73">
      <pivotArea dataOnly="0" labelOnly="1" fieldPosition="0">
        <references count="2">
          <reference field="0" count="9">
            <x v="1"/>
            <x v="6"/>
            <x v="13"/>
            <x v="16"/>
            <x v="17"/>
            <x v="18"/>
            <x v="19"/>
            <x v="20"/>
            <x v="22"/>
          </reference>
          <reference field="2" count="1" selected="0">
            <x v="46"/>
          </reference>
        </references>
      </pivotArea>
    </format>
    <format dxfId="72">
      <pivotArea dataOnly="0" labelOnly="1" fieldPosition="0">
        <references count="2">
          <reference field="0" count="1">
            <x v="2"/>
          </reference>
          <reference field="2" count="1" selected="0">
            <x v="47"/>
          </reference>
        </references>
      </pivotArea>
    </format>
    <format dxfId="71">
      <pivotArea dataOnly="0" labelOnly="1" fieldPosition="0">
        <references count="2">
          <reference field="0" count="9">
            <x v="0"/>
            <x v="1"/>
            <x v="2"/>
            <x v="4"/>
            <x v="5"/>
            <x v="6"/>
            <x v="11"/>
            <x v="13"/>
            <x v="16"/>
          </reference>
          <reference field="2" count="1" selected="0">
            <x v="48"/>
          </reference>
        </references>
      </pivotArea>
    </format>
    <format dxfId="70">
      <pivotArea dataOnly="0" labelOnly="1" fieldPosition="0">
        <references count="2">
          <reference field="0" count="1">
            <x v="2"/>
          </reference>
          <reference field="2" count="1" selected="0">
            <x v="49"/>
          </reference>
        </references>
      </pivotArea>
    </format>
    <format dxfId="69">
      <pivotArea dataOnly="0" labelOnly="1" fieldPosition="0">
        <references count="2">
          <reference field="0" count="1">
            <x v="5"/>
          </reference>
          <reference field="2" count="1" selected="0">
            <x v="50"/>
          </reference>
        </references>
      </pivotArea>
    </format>
    <format dxfId="68">
      <pivotArea dataOnly="0" labelOnly="1" fieldPosition="0">
        <references count="2">
          <reference field="0" count="1">
            <x v="21"/>
          </reference>
          <reference field="2" count="1" selected="0">
            <x v="51"/>
          </reference>
        </references>
      </pivotArea>
    </format>
    <format dxfId="67">
      <pivotArea dataOnly="0" labelOnly="1" fieldPosition="0">
        <references count="2">
          <reference field="0" count="1">
            <x v="8"/>
          </reference>
          <reference field="2" count="1" selected="0">
            <x v="52"/>
          </reference>
        </references>
      </pivotArea>
    </format>
    <format dxfId="66">
      <pivotArea dataOnly="0" labelOnly="1" fieldPosition="0">
        <references count="2">
          <reference field="0" count="1">
            <x v="14"/>
          </reference>
          <reference field="2" count="1" selected="0">
            <x v="53"/>
          </reference>
        </references>
      </pivotArea>
    </format>
    <format dxfId="65">
      <pivotArea dataOnly="0" labelOnly="1" fieldPosition="0">
        <references count="2">
          <reference field="0" count="1">
            <x v="7"/>
          </reference>
          <reference field="2" count="1" selected="0">
            <x v="54"/>
          </reference>
        </references>
      </pivotArea>
    </format>
    <format dxfId="64">
      <pivotArea dataOnly="0" labelOnly="1" fieldPosition="0">
        <references count="2">
          <reference field="0" count="1">
            <x v="19"/>
          </reference>
          <reference field="2" count="1" selected="0">
            <x v="55"/>
          </reference>
        </references>
      </pivotArea>
    </format>
    <format dxfId="63">
      <pivotArea dataOnly="0" labelOnly="1" fieldPosition="0">
        <references count="2">
          <reference field="0" count="1">
            <x v="8"/>
          </reference>
          <reference field="2" count="1" selected="0">
            <x v="56"/>
          </reference>
        </references>
      </pivotArea>
    </format>
    <format dxfId="62">
      <pivotArea dataOnly="0" labelOnly="1" grandRow="1" outline="0" fieldPosition="0"/>
    </format>
    <format dxfId="61">
      <pivotArea field="2" type="button" dataOnly="0" labelOnly="1" outline="0" axis="axisRow" fieldPosition="0"/>
    </format>
    <format dxfId="60">
      <pivotArea dataOnly="0" labelOnly="1" grandRow="1" outline="0" fieldPosition="0"/>
    </format>
    <format dxfId="59">
      <pivotArea field="2" type="button" dataOnly="0" labelOnly="1" outline="0" axis="axisRow" fieldPosition="0"/>
    </format>
    <format dxfId="58">
      <pivotArea dataOnly="0" labelOnly="1" outline="0" fieldPosition="0">
        <references count="1">
          <reference field="2" count="1">
            <x v="0"/>
          </reference>
        </references>
      </pivotArea>
    </format>
    <format dxfId="57">
      <pivotArea dataOnly="0" labelOnly="1" outline="0" fieldPosition="0">
        <references count="1">
          <reference field="2" count="1">
            <x v="1"/>
          </reference>
        </references>
      </pivotArea>
    </format>
    <format dxfId="56">
      <pivotArea dataOnly="0" labelOnly="1" outline="0" fieldPosition="0">
        <references count="1">
          <reference field="2" count="1">
            <x v="2"/>
          </reference>
        </references>
      </pivotArea>
    </format>
    <format dxfId="55">
      <pivotArea dataOnly="0" labelOnly="1" outline="0" fieldPosition="0">
        <references count="1">
          <reference field="2" count="1">
            <x v="3"/>
          </reference>
        </references>
      </pivotArea>
    </format>
    <format dxfId="54">
      <pivotArea dataOnly="0" labelOnly="1" outline="0" fieldPosition="0">
        <references count="1">
          <reference field="2" count="1">
            <x v="4"/>
          </reference>
        </references>
      </pivotArea>
    </format>
    <format dxfId="53">
      <pivotArea dataOnly="0" labelOnly="1" outline="0" fieldPosition="0">
        <references count="1">
          <reference field="2" count="1">
            <x v="5"/>
          </reference>
        </references>
      </pivotArea>
    </format>
    <format dxfId="52">
      <pivotArea dataOnly="0" labelOnly="1" outline="0" fieldPosition="0">
        <references count="1">
          <reference field="2" count="1">
            <x v="6"/>
          </reference>
        </references>
      </pivotArea>
    </format>
    <format dxfId="51">
      <pivotArea dataOnly="0" labelOnly="1" outline="0" fieldPosition="0">
        <references count="1">
          <reference field="2" count="1">
            <x v="7"/>
          </reference>
        </references>
      </pivotArea>
    </format>
    <format dxfId="50">
      <pivotArea dataOnly="0" labelOnly="1" outline="0" fieldPosition="0">
        <references count="1">
          <reference field="2" count="1">
            <x v="8"/>
          </reference>
        </references>
      </pivotArea>
    </format>
    <format dxfId="49">
      <pivotArea dataOnly="0" labelOnly="1" outline="0" fieldPosition="0">
        <references count="1">
          <reference field="2" count="1">
            <x v="9"/>
          </reference>
        </references>
      </pivotArea>
    </format>
    <format dxfId="48">
      <pivotArea dataOnly="0" labelOnly="1" outline="0" fieldPosition="0">
        <references count="1">
          <reference field="2" count="1">
            <x v="10"/>
          </reference>
        </references>
      </pivotArea>
    </format>
    <format dxfId="47">
      <pivotArea dataOnly="0" labelOnly="1" outline="0" fieldPosition="0">
        <references count="1">
          <reference field="2" count="1">
            <x v="11"/>
          </reference>
        </references>
      </pivotArea>
    </format>
    <format dxfId="46">
      <pivotArea dataOnly="0" labelOnly="1" outline="0" fieldPosition="0">
        <references count="1">
          <reference field="2" count="1">
            <x v="12"/>
          </reference>
        </references>
      </pivotArea>
    </format>
    <format dxfId="45">
      <pivotArea dataOnly="0" labelOnly="1" outline="0" fieldPosition="0">
        <references count="1">
          <reference field="2" count="1">
            <x v="13"/>
          </reference>
        </references>
      </pivotArea>
    </format>
    <format dxfId="44">
      <pivotArea dataOnly="0" labelOnly="1" outline="0" fieldPosition="0">
        <references count="1">
          <reference field="2" count="1">
            <x v="14"/>
          </reference>
        </references>
      </pivotArea>
    </format>
    <format dxfId="43">
      <pivotArea dataOnly="0" labelOnly="1" outline="0" fieldPosition="0">
        <references count="1">
          <reference field="2" count="1">
            <x v="15"/>
          </reference>
        </references>
      </pivotArea>
    </format>
    <format dxfId="42">
      <pivotArea dataOnly="0" labelOnly="1" outline="0" fieldPosition="0">
        <references count="1">
          <reference field="2" count="1">
            <x v="16"/>
          </reference>
        </references>
      </pivotArea>
    </format>
    <format dxfId="41">
      <pivotArea dataOnly="0" labelOnly="1" outline="0" fieldPosition="0">
        <references count="1">
          <reference field="2" count="1">
            <x v="17"/>
          </reference>
        </references>
      </pivotArea>
    </format>
    <format dxfId="40">
      <pivotArea dataOnly="0" labelOnly="1" outline="0" fieldPosition="0">
        <references count="1">
          <reference field="2" count="1">
            <x v="18"/>
          </reference>
        </references>
      </pivotArea>
    </format>
    <format dxfId="39">
      <pivotArea dataOnly="0" labelOnly="1" outline="0" fieldPosition="0">
        <references count="1">
          <reference field="2" count="1">
            <x v="19"/>
          </reference>
        </references>
      </pivotArea>
    </format>
    <format dxfId="38">
      <pivotArea dataOnly="0" labelOnly="1" outline="0" fieldPosition="0">
        <references count="1">
          <reference field="2" count="1">
            <x v="21"/>
          </reference>
        </references>
      </pivotArea>
    </format>
    <format dxfId="37">
      <pivotArea dataOnly="0" labelOnly="1" outline="0" fieldPosition="0">
        <references count="1">
          <reference field="2" count="1">
            <x v="22"/>
          </reference>
        </references>
      </pivotArea>
    </format>
    <format dxfId="36">
      <pivotArea dataOnly="0" labelOnly="1" outline="0" fieldPosition="0">
        <references count="1">
          <reference field="2" count="1">
            <x v="23"/>
          </reference>
        </references>
      </pivotArea>
    </format>
    <format dxfId="35">
      <pivotArea dataOnly="0" labelOnly="1" outline="0" fieldPosition="0">
        <references count="1">
          <reference field="2" count="1">
            <x v="24"/>
          </reference>
        </references>
      </pivotArea>
    </format>
    <format dxfId="34">
      <pivotArea dataOnly="0" labelOnly="1" outline="0" fieldPosition="0">
        <references count="1">
          <reference field="2" count="1">
            <x v="26"/>
          </reference>
        </references>
      </pivotArea>
    </format>
    <format dxfId="33">
      <pivotArea dataOnly="0" labelOnly="1" outline="0" fieldPosition="0">
        <references count="1">
          <reference field="2" count="1">
            <x v="27"/>
          </reference>
        </references>
      </pivotArea>
    </format>
    <format dxfId="32">
      <pivotArea dataOnly="0" labelOnly="1" outline="0" fieldPosition="0">
        <references count="1">
          <reference field="2" count="1">
            <x v="28"/>
          </reference>
        </references>
      </pivotArea>
    </format>
    <format dxfId="31">
      <pivotArea dataOnly="0" labelOnly="1" outline="0" fieldPosition="0">
        <references count="1">
          <reference field="2" count="1">
            <x v="29"/>
          </reference>
        </references>
      </pivotArea>
    </format>
    <format dxfId="30">
      <pivotArea dataOnly="0" labelOnly="1" outline="0" fieldPosition="0">
        <references count="1">
          <reference field="2" count="1">
            <x v="30"/>
          </reference>
        </references>
      </pivotArea>
    </format>
    <format dxfId="29">
      <pivotArea dataOnly="0" labelOnly="1" outline="0" fieldPosition="0">
        <references count="1">
          <reference field="2" count="1">
            <x v="31"/>
          </reference>
        </references>
      </pivotArea>
    </format>
    <format dxfId="28">
      <pivotArea dataOnly="0" labelOnly="1" outline="0" fieldPosition="0">
        <references count="1">
          <reference field="2" count="1">
            <x v="33"/>
          </reference>
        </references>
      </pivotArea>
    </format>
    <format dxfId="27">
      <pivotArea dataOnly="0" labelOnly="1" outline="0" fieldPosition="0">
        <references count="1">
          <reference field="2" count="1">
            <x v="34"/>
          </reference>
        </references>
      </pivotArea>
    </format>
    <format dxfId="26">
      <pivotArea dataOnly="0" labelOnly="1" outline="0" fieldPosition="0">
        <references count="1">
          <reference field="2" count="1">
            <x v="35"/>
          </reference>
        </references>
      </pivotArea>
    </format>
    <format dxfId="25">
      <pivotArea dataOnly="0" labelOnly="1" outline="0" fieldPosition="0">
        <references count="1">
          <reference field="2" count="1">
            <x v="36"/>
          </reference>
        </references>
      </pivotArea>
    </format>
    <format dxfId="24">
      <pivotArea dataOnly="0" labelOnly="1" outline="0" fieldPosition="0">
        <references count="1">
          <reference field="2" count="1">
            <x v="37"/>
          </reference>
        </references>
      </pivotArea>
    </format>
    <format dxfId="23">
      <pivotArea dataOnly="0" labelOnly="1" outline="0" fieldPosition="0">
        <references count="1">
          <reference field="2" count="1">
            <x v="38"/>
          </reference>
        </references>
      </pivotArea>
    </format>
    <format dxfId="22">
      <pivotArea dataOnly="0" labelOnly="1" outline="0" fieldPosition="0">
        <references count="1">
          <reference field="2" count="1">
            <x v="39"/>
          </reference>
        </references>
      </pivotArea>
    </format>
    <format dxfId="21">
      <pivotArea dataOnly="0" labelOnly="1" outline="0" fieldPosition="0">
        <references count="1">
          <reference field="2" count="1">
            <x v="40"/>
          </reference>
        </references>
      </pivotArea>
    </format>
    <format dxfId="20">
      <pivotArea dataOnly="0" labelOnly="1" outline="0" fieldPosition="0">
        <references count="1">
          <reference field="2" count="1">
            <x v="41"/>
          </reference>
        </references>
      </pivotArea>
    </format>
    <format dxfId="19">
      <pivotArea dataOnly="0" labelOnly="1" outline="0" fieldPosition="0">
        <references count="1">
          <reference field="2" count="1">
            <x v="42"/>
          </reference>
        </references>
      </pivotArea>
    </format>
    <format dxfId="18">
      <pivotArea dataOnly="0" labelOnly="1" outline="0" fieldPosition="0">
        <references count="1">
          <reference field="2" count="1">
            <x v="43"/>
          </reference>
        </references>
      </pivotArea>
    </format>
    <format dxfId="17">
      <pivotArea dataOnly="0" labelOnly="1" outline="0" fieldPosition="0">
        <references count="1">
          <reference field="2" count="1">
            <x v="44"/>
          </reference>
        </references>
      </pivotArea>
    </format>
    <format dxfId="16">
      <pivotArea dataOnly="0" labelOnly="1" outline="0" fieldPosition="0">
        <references count="1">
          <reference field="2" count="1">
            <x v="45"/>
          </reference>
        </references>
      </pivotArea>
    </format>
    <format dxfId="15">
      <pivotArea dataOnly="0" labelOnly="1" outline="0" fieldPosition="0">
        <references count="1">
          <reference field="2" count="1">
            <x v="46"/>
          </reference>
        </references>
      </pivotArea>
    </format>
    <format dxfId="14">
      <pivotArea dataOnly="0" labelOnly="1" outline="0" fieldPosition="0">
        <references count="1">
          <reference field="2" count="1">
            <x v="47"/>
          </reference>
        </references>
      </pivotArea>
    </format>
    <format dxfId="13">
      <pivotArea dataOnly="0" labelOnly="1" outline="0" fieldPosition="0">
        <references count="1">
          <reference field="2" count="1">
            <x v="48"/>
          </reference>
        </references>
      </pivotArea>
    </format>
    <format dxfId="12">
      <pivotArea dataOnly="0" labelOnly="1" outline="0" fieldPosition="0">
        <references count="1">
          <reference field="2" count="1">
            <x v="49"/>
          </reference>
        </references>
      </pivotArea>
    </format>
    <format dxfId="11">
      <pivotArea dataOnly="0" labelOnly="1" outline="0" fieldPosition="0">
        <references count="1">
          <reference field="2" count="1">
            <x v="50"/>
          </reference>
        </references>
      </pivotArea>
    </format>
    <format dxfId="10">
      <pivotArea dataOnly="0" labelOnly="1" outline="0" fieldPosition="0">
        <references count="1">
          <reference field="2" count="1">
            <x v="51"/>
          </reference>
        </references>
      </pivotArea>
    </format>
    <format dxfId="9">
      <pivotArea dataOnly="0" labelOnly="1" outline="0" fieldPosition="0">
        <references count="1">
          <reference field="2" count="1">
            <x v="52"/>
          </reference>
        </references>
      </pivotArea>
    </format>
    <format dxfId="8">
      <pivotArea dataOnly="0" labelOnly="1" outline="0" fieldPosition="0">
        <references count="1">
          <reference field="2" count="1">
            <x v="53"/>
          </reference>
        </references>
      </pivotArea>
    </format>
    <format dxfId="7">
      <pivotArea dataOnly="0" labelOnly="1" outline="0" fieldPosition="0">
        <references count="1">
          <reference field="2" count="1">
            <x v="54"/>
          </reference>
        </references>
      </pivotArea>
    </format>
    <format dxfId="6">
      <pivotArea dataOnly="0" labelOnly="1" outline="0" fieldPosition="0">
        <references count="1">
          <reference field="2" count="1">
            <x v="55"/>
          </reference>
        </references>
      </pivotArea>
    </format>
    <format dxfId="5">
      <pivotArea dataOnly="0" labelOnly="1" outline="0" fieldPosition="0">
        <references count="1">
          <reference field="2" count="1">
            <x v="56"/>
          </reference>
        </references>
      </pivotArea>
    </format>
    <format dxfId="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92D050"/>
  </sheetPr>
  <dimension ref="A1:F32"/>
  <sheetViews>
    <sheetView showGridLines="0" showRowColHeaders="0" tabSelected="1" topLeftCell="A13" workbookViewId="0">
      <selection activeCell="G21" sqref="G21"/>
    </sheetView>
  </sheetViews>
  <sheetFormatPr baseColWidth="10" defaultColWidth="18" defaultRowHeight="17.25" customHeight="1" x14ac:dyDescent="0.25"/>
  <cols>
    <col min="1" max="1" width="2.5703125" style="34" customWidth="1"/>
    <col min="2" max="5" width="33.140625" style="34" customWidth="1"/>
    <col min="6" max="16384" width="18" style="34"/>
  </cols>
  <sheetData>
    <row r="1" spans="1:6" ht="7.5" customHeight="1" x14ac:dyDescent="0.25"/>
    <row r="2" spans="1:6" ht="17.25" customHeight="1" x14ac:dyDescent="0.25">
      <c r="B2" s="35" t="s">
        <v>154</v>
      </c>
    </row>
    <row r="3" spans="1:6" ht="17.25" customHeight="1" x14ac:dyDescent="0.25">
      <c r="B3" s="33"/>
    </row>
    <row r="4" spans="1:6" ht="17.25" customHeight="1" x14ac:dyDescent="0.25">
      <c r="B4" s="33"/>
    </row>
    <row r="5" spans="1:6" ht="9" customHeight="1" x14ac:dyDescent="0.25"/>
    <row r="6" spans="1:6" ht="17.25" customHeight="1" thickBot="1" x14ac:dyDescent="0.3">
      <c r="B6" s="303" t="s">
        <v>157</v>
      </c>
      <c r="C6" s="303"/>
      <c r="D6" s="303"/>
      <c r="E6" s="303"/>
    </row>
    <row r="7" spans="1:6" ht="17.25" customHeight="1" thickTop="1" x14ac:dyDescent="0.25">
      <c r="A7" s="302"/>
      <c r="B7" s="305" t="s">
        <v>147</v>
      </c>
      <c r="C7" s="397"/>
      <c r="D7" s="398"/>
      <c r="E7" s="399"/>
      <c r="F7" s="294"/>
    </row>
    <row r="8" spans="1:6" ht="17.25" customHeight="1" x14ac:dyDescent="0.25">
      <c r="A8" s="302"/>
      <c r="B8" s="305" t="str">
        <f>"Nombre del "&amp;C7&amp;""</f>
        <v xml:space="preserve">Nombre del </v>
      </c>
      <c r="C8" s="400" t="s">
        <v>469</v>
      </c>
      <c r="D8" s="401"/>
      <c r="E8" s="402"/>
      <c r="F8" s="294"/>
    </row>
    <row r="9" spans="1:6" ht="17.25" customHeight="1" x14ac:dyDescent="0.25">
      <c r="A9" s="302"/>
      <c r="B9" s="305" t="str">
        <f>"Descripción del " &amp; C7 &amp;""</f>
        <v xml:space="preserve">Descripción del </v>
      </c>
      <c r="C9" s="403" t="s">
        <v>585</v>
      </c>
      <c r="D9" s="404"/>
      <c r="E9" s="405"/>
      <c r="F9" s="294"/>
    </row>
    <row r="10" spans="1:6" ht="17.25" customHeight="1" x14ac:dyDescent="0.25">
      <c r="A10" s="302"/>
      <c r="B10" s="305" t="str">
        <f>"Responsable del "&amp;C7&amp;""</f>
        <v xml:space="preserve">Responsable del </v>
      </c>
      <c r="C10" s="403" t="s">
        <v>584</v>
      </c>
      <c r="D10" s="404"/>
      <c r="E10" s="405"/>
      <c r="F10" s="294"/>
    </row>
    <row r="11" spans="1:6" ht="17.25" customHeight="1" x14ac:dyDescent="0.25">
      <c r="A11" s="302"/>
      <c r="B11" s="305" t="s">
        <v>155</v>
      </c>
      <c r="C11" s="406">
        <v>44594</v>
      </c>
      <c r="D11" s="407"/>
      <c r="E11" s="408"/>
      <c r="F11" s="294"/>
    </row>
    <row r="12" spans="1:6" ht="17.25" customHeight="1" x14ac:dyDescent="0.25">
      <c r="A12" s="302"/>
      <c r="B12" s="306" t="s">
        <v>156</v>
      </c>
      <c r="C12" s="409">
        <v>44670</v>
      </c>
      <c r="D12" s="410"/>
      <c r="E12" s="411"/>
      <c r="F12" s="294"/>
    </row>
    <row r="13" spans="1:6" ht="9" customHeight="1" x14ac:dyDescent="0.25"/>
    <row r="14" spans="1:6" ht="17.25" customHeight="1" thickBot="1" x14ac:dyDescent="0.3">
      <c r="B14" s="303" t="s">
        <v>158</v>
      </c>
      <c r="C14" s="303"/>
      <c r="D14" s="303"/>
      <c r="E14" s="303"/>
    </row>
    <row r="15" spans="1:6" ht="17.25" customHeight="1" thickTop="1" x14ac:dyDescent="0.25">
      <c r="A15" s="302"/>
      <c r="B15" s="391" t="s">
        <v>142</v>
      </c>
      <c r="C15" s="392"/>
      <c r="D15" s="393" t="s">
        <v>583</v>
      </c>
      <c r="E15" s="394"/>
      <c r="F15" s="294"/>
    </row>
    <row r="16" spans="1:6" ht="17.25" customHeight="1" x14ac:dyDescent="0.25">
      <c r="A16" s="302"/>
      <c r="B16" s="395" t="s">
        <v>582</v>
      </c>
      <c r="C16" s="396"/>
      <c r="D16" s="412" t="s">
        <v>581</v>
      </c>
      <c r="E16" s="413"/>
      <c r="F16" s="294"/>
    </row>
    <row r="17" spans="1:6" ht="17.25" customHeight="1" x14ac:dyDescent="0.25">
      <c r="A17" s="302"/>
      <c r="B17" s="395" t="s">
        <v>580</v>
      </c>
      <c r="C17" s="396"/>
      <c r="D17" s="414" t="s">
        <v>579</v>
      </c>
      <c r="E17" s="415"/>
      <c r="F17" s="294"/>
    </row>
    <row r="18" spans="1:6" ht="17.25" customHeight="1" x14ac:dyDescent="0.25">
      <c r="A18" s="302"/>
      <c r="B18" s="395" t="s">
        <v>609</v>
      </c>
      <c r="C18" s="396"/>
      <c r="D18" s="414" t="s">
        <v>568</v>
      </c>
      <c r="E18" s="415"/>
      <c r="F18" s="294"/>
    </row>
    <row r="19" spans="1:6" ht="17.25" customHeight="1" x14ac:dyDescent="0.25">
      <c r="A19" s="302"/>
      <c r="B19" s="395" t="s">
        <v>577</v>
      </c>
      <c r="C19" s="396"/>
      <c r="D19" s="414" t="s">
        <v>576</v>
      </c>
      <c r="E19" s="415"/>
      <c r="F19" s="294"/>
    </row>
    <row r="20" spans="1:6" ht="17.25" customHeight="1" x14ac:dyDescent="0.25">
      <c r="A20" s="302"/>
      <c r="B20" s="395" t="s">
        <v>575</v>
      </c>
      <c r="C20" s="396"/>
      <c r="D20" s="414" t="s">
        <v>573</v>
      </c>
      <c r="E20" s="415"/>
      <c r="F20" s="294"/>
    </row>
    <row r="21" spans="1:6" ht="17.25" customHeight="1" x14ac:dyDescent="0.25">
      <c r="A21" s="302"/>
      <c r="B21" s="395" t="s">
        <v>574</v>
      </c>
      <c r="C21" s="396"/>
      <c r="D21" s="414" t="s">
        <v>573</v>
      </c>
      <c r="E21" s="415"/>
      <c r="F21" s="294"/>
    </row>
    <row r="22" spans="1:6" ht="17.25" customHeight="1" x14ac:dyDescent="0.25">
      <c r="A22" s="302"/>
      <c r="B22" s="395" t="s">
        <v>572</v>
      </c>
      <c r="C22" s="396"/>
      <c r="D22" s="414" t="s">
        <v>571</v>
      </c>
      <c r="E22" s="415"/>
      <c r="F22" s="294"/>
    </row>
    <row r="23" spans="1:6" ht="17.25" customHeight="1" x14ac:dyDescent="0.25">
      <c r="A23" s="302"/>
      <c r="B23" s="395" t="s">
        <v>607</v>
      </c>
      <c r="C23" s="396"/>
      <c r="D23" s="414" t="s">
        <v>608</v>
      </c>
      <c r="E23" s="415"/>
      <c r="F23" s="294"/>
    </row>
    <row r="24" spans="1:6" ht="17.25" customHeight="1" x14ac:dyDescent="0.25">
      <c r="A24" s="302"/>
      <c r="B24" s="395" t="s">
        <v>570</v>
      </c>
      <c r="C24" s="396"/>
      <c r="D24" s="414" t="s">
        <v>569</v>
      </c>
      <c r="E24" s="415"/>
      <c r="F24" s="294"/>
    </row>
    <row r="25" spans="1:6" ht="17.25" customHeight="1" x14ac:dyDescent="0.25">
      <c r="A25" s="302"/>
      <c r="B25" s="297" t="s">
        <v>793</v>
      </c>
      <c r="C25" s="298"/>
      <c r="D25" s="295" t="s">
        <v>794</v>
      </c>
      <c r="E25" s="300"/>
      <c r="F25" s="294"/>
    </row>
    <row r="26" spans="1:6" ht="17.25" customHeight="1" x14ac:dyDescent="0.25">
      <c r="A26" s="302"/>
      <c r="B26" s="395" t="s">
        <v>610</v>
      </c>
      <c r="C26" s="396"/>
      <c r="D26" s="414" t="s">
        <v>578</v>
      </c>
      <c r="E26" s="415"/>
      <c r="F26" s="294"/>
    </row>
    <row r="27" spans="1:6" ht="9" customHeight="1" x14ac:dyDescent="0.25">
      <c r="A27" s="302"/>
      <c r="B27" s="301"/>
      <c r="C27" s="299"/>
      <c r="D27" s="296"/>
      <c r="E27" s="299"/>
    </row>
    <row r="28" spans="1:6" ht="17.25" customHeight="1" thickBot="1" x14ac:dyDescent="0.3">
      <c r="B28" s="304" t="s">
        <v>143</v>
      </c>
      <c r="C28" s="304"/>
      <c r="D28" s="304"/>
      <c r="E28" s="304"/>
    </row>
    <row r="29" spans="1:6" ht="17.25" customHeight="1" thickTop="1" x14ac:dyDescent="0.25">
      <c r="B29" s="384"/>
      <c r="C29" s="385"/>
      <c r="D29" s="385"/>
      <c r="E29" s="386"/>
    </row>
    <row r="30" spans="1:6" ht="17.25" customHeight="1" x14ac:dyDescent="0.25">
      <c r="B30" s="387"/>
      <c r="C30" s="385"/>
      <c r="D30" s="385"/>
      <c r="E30" s="386"/>
    </row>
    <row r="31" spans="1:6" ht="17.25" customHeight="1" x14ac:dyDescent="0.25">
      <c r="B31" s="387"/>
      <c r="C31" s="385"/>
      <c r="D31" s="385"/>
      <c r="E31" s="386"/>
    </row>
    <row r="32" spans="1:6" ht="17.25" customHeight="1" x14ac:dyDescent="0.25">
      <c r="B32" s="388"/>
      <c r="C32" s="389"/>
      <c r="D32" s="389"/>
      <c r="E32" s="390"/>
    </row>
  </sheetData>
  <mergeCells count="29">
    <mergeCell ref="D24:E24"/>
    <mergeCell ref="D26:E26"/>
    <mergeCell ref="B24:C24"/>
    <mergeCell ref="B26:C26"/>
    <mergeCell ref="D22:E22"/>
    <mergeCell ref="B17:C17"/>
    <mergeCell ref="B18:C18"/>
    <mergeCell ref="D23:E23"/>
    <mergeCell ref="B19:C19"/>
    <mergeCell ref="B20:C20"/>
    <mergeCell ref="B21:C21"/>
    <mergeCell ref="B23:C23"/>
    <mergeCell ref="B22:C22"/>
    <mergeCell ref="B29:E32"/>
    <mergeCell ref="B15:C15"/>
    <mergeCell ref="D15:E15"/>
    <mergeCell ref="B16:C16"/>
    <mergeCell ref="C7:E7"/>
    <mergeCell ref="C8:E8"/>
    <mergeCell ref="C9:E9"/>
    <mergeCell ref="C10:E10"/>
    <mergeCell ref="C11:E11"/>
    <mergeCell ref="C12:E12"/>
    <mergeCell ref="D16:E16"/>
    <mergeCell ref="D17:E17"/>
    <mergeCell ref="D18:E18"/>
    <mergeCell ref="D19:E19"/>
    <mergeCell ref="D20:E20"/>
    <mergeCell ref="D21:E21"/>
  </mergeCells>
  <dataValidations disablePrompts="1" count="1">
    <dataValidation type="list" allowBlank="1" showInputMessage="1" showErrorMessage="1" sqref="C7:E7" xr:uid="{00000000-0002-0000-0000-000000000000}">
      <formula1>"Proceso,Proyecto"</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theme="1" tint="0.499984740745262"/>
  </sheetPr>
  <dimension ref="B2:HC556"/>
  <sheetViews>
    <sheetView showGridLines="0" zoomScale="78" zoomScaleNormal="78" workbookViewId="0">
      <selection activeCell="FD501" sqref="FD501"/>
    </sheetView>
  </sheetViews>
  <sheetFormatPr baseColWidth="10" defaultColWidth="11.42578125" defaultRowHeight="15" x14ac:dyDescent="0.25"/>
  <cols>
    <col min="1" max="1" width="11.42578125" style="36"/>
    <col min="2" max="2" width="30.140625" style="36" bestFit="1" customWidth="1"/>
    <col min="3" max="3" width="18.5703125" style="36" bestFit="1" customWidth="1"/>
    <col min="4" max="4" width="27.140625" style="36" bestFit="1" customWidth="1"/>
    <col min="5" max="5" width="31.7109375" style="36" bestFit="1" customWidth="1"/>
    <col min="6" max="6" width="30.42578125" style="36" customWidth="1"/>
    <col min="7" max="7" width="11" style="36" bestFit="1" customWidth="1"/>
    <col min="8" max="8" width="20.28515625" style="36" bestFit="1" customWidth="1"/>
    <col min="9" max="9" width="14.42578125" style="36" customWidth="1"/>
    <col min="10" max="10" width="13.5703125" style="36" customWidth="1"/>
    <col min="11" max="15" width="11.42578125" style="36"/>
    <col min="16" max="16" width="30.7109375" style="36" customWidth="1"/>
    <col min="17" max="17" width="22" style="36" customWidth="1"/>
    <col min="18" max="156" width="11.42578125" style="36"/>
    <col min="157" max="157" width="6.42578125" style="36" customWidth="1"/>
    <col min="158" max="158" width="7.85546875" style="36" bestFit="1" customWidth="1"/>
    <col min="159" max="160" width="7.140625" style="36" bestFit="1" customWidth="1"/>
    <col min="161" max="161" width="11.85546875" style="36" customWidth="1"/>
    <col min="162" max="162" width="11.28515625" style="36" customWidth="1"/>
    <col min="163" max="163" width="11.85546875" style="36" customWidth="1"/>
    <col min="164" max="164" width="10.5703125" style="36" customWidth="1"/>
    <col min="165" max="165" width="13.42578125" style="36" customWidth="1"/>
    <col min="166" max="166" width="15.85546875" style="36" customWidth="1"/>
    <col min="167" max="167" width="14.7109375" style="36" customWidth="1"/>
    <col min="168" max="181" width="8.140625" style="36" bestFit="1" customWidth="1"/>
    <col min="182" max="16384" width="11.42578125" style="36"/>
  </cols>
  <sheetData>
    <row r="2" spans="2:17" x14ac:dyDescent="0.25">
      <c r="P2" s="245" t="s">
        <v>371</v>
      </c>
    </row>
    <row r="3" spans="2:17" x14ac:dyDescent="0.25">
      <c r="B3" s="2" t="s">
        <v>50</v>
      </c>
      <c r="C3" s="37"/>
      <c r="D3" s="5" t="s">
        <v>63</v>
      </c>
      <c r="E3" s="7" t="s">
        <v>79</v>
      </c>
      <c r="H3" s="31" t="s">
        <v>116</v>
      </c>
      <c r="I3" s="206"/>
    </row>
    <row r="4" spans="2:17" x14ac:dyDescent="0.25">
      <c r="B4" s="39" t="s">
        <v>51</v>
      </c>
      <c r="D4" s="40" t="s">
        <v>68</v>
      </c>
      <c r="E4" s="41" t="s">
        <v>80</v>
      </c>
      <c r="H4" s="38" t="s">
        <v>12</v>
      </c>
      <c r="I4" s="207">
        <v>1</v>
      </c>
      <c r="P4" s="36" t="str">
        <f>'2.Datos'!HN1</f>
        <v>Nivel de Riesgo inicial 2018</v>
      </c>
      <c r="Q4" s="213">
        <f>COUNT('2.Datos'!HP3:HP101)</f>
        <v>13</v>
      </c>
    </row>
    <row r="5" spans="2:17" x14ac:dyDescent="0.25">
      <c r="B5" s="39" t="s">
        <v>53</v>
      </c>
      <c r="D5" s="40" t="s">
        <v>70</v>
      </c>
      <c r="E5" s="41" t="s">
        <v>81</v>
      </c>
      <c r="H5" s="38" t="s">
        <v>13</v>
      </c>
      <c r="I5" s="207">
        <v>2</v>
      </c>
      <c r="P5" s="36" t="str">
        <f>'2.Datos'!HS1</f>
        <v>Seguimiento 1 2019</v>
      </c>
      <c r="Q5" s="213">
        <f>COUNT('2.Datos'!HU3:HU101)</f>
        <v>23</v>
      </c>
    </row>
    <row r="6" spans="2:17" x14ac:dyDescent="0.25">
      <c r="B6" s="39" t="s">
        <v>54</v>
      </c>
      <c r="D6" s="40" t="s">
        <v>71</v>
      </c>
      <c r="E6" s="41" t="s">
        <v>115</v>
      </c>
      <c r="H6" s="38" t="s">
        <v>14</v>
      </c>
      <c r="I6" s="207">
        <v>3</v>
      </c>
      <c r="P6" s="36" t="str">
        <f>'2.Datos'!HX1</f>
        <v>Seguimiento 2 2020</v>
      </c>
      <c r="Q6" s="213">
        <f>COUNT('2.Datos'!HZ3:HZ101)</f>
        <v>23</v>
      </c>
    </row>
    <row r="7" spans="2:17" x14ac:dyDescent="0.25">
      <c r="B7" s="39" t="s">
        <v>55</v>
      </c>
      <c r="H7" s="38" t="s">
        <v>15</v>
      </c>
      <c r="I7" s="207">
        <v>4</v>
      </c>
      <c r="P7" s="36" t="str">
        <f>'2.Datos'!IC1</f>
        <v>Seguimiento 3 (Fecha)</v>
      </c>
      <c r="Q7" s="213">
        <f>COUNT('2.Datos'!IE3:IE101)</f>
        <v>23</v>
      </c>
    </row>
    <row r="8" spans="2:17" x14ac:dyDescent="0.25">
      <c r="B8" s="39" t="s">
        <v>52</v>
      </c>
      <c r="H8" s="38" t="s">
        <v>16</v>
      </c>
      <c r="I8" s="207">
        <v>5</v>
      </c>
      <c r="P8" s="36" t="str">
        <f>'2.Datos'!IH1</f>
        <v>Seguimiento 4 (Fecha)</v>
      </c>
      <c r="Q8" s="213">
        <f>COUNT('2.Datos'!IJ3:IJ101)</f>
        <v>23</v>
      </c>
    </row>
    <row r="9" spans="2:17" x14ac:dyDescent="0.25">
      <c r="I9" s="37"/>
      <c r="P9" s="36" t="str">
        <f>'2.Datos'!IM1</f>
        <v>Seguimiento 5 (Fecha)</v>
      </c>
      <c r="Q9" s="213">
        <f>COUNT('2.Datos'!IO3:IO101)</f>
        <v>0</v>
      </c>
    </row>
    <row r="10" spans="2:17" x14ac:dyDescent="0.25">
      <c r="P10" s="36" t="str">
        <f>'2.Datos'!IR1</f>
        <v>Seguimiento 6 (Fecha)</v>
      </c>
      <c r="Q10" s="213">
        <f>COUNT('2.Datos'!IT3:IT101)</f>
        <v>0</v>
      </c>
    </row>
    <row r="11" spans="2:17" x14ac:dyDescent="0.25">
      <c r="P11" s="36" t="str">
        <f>'2.Datos'!IW1</f>
        <v>Seguimiento 7 (Fecha)</v>
      </c>
      <c r="Q11" s="213">
        <f>COUNT('2.Datos'!IY3:IY101)</f>
        <v>0</v>
      </c>
    </row>
    <row r="12" spans="2:17" x14ac:dyDescent="0.25">
      <c r="B12" s="9" t="s">
        <v>51</v>
      </c>
      <c r="C12" s="6" t="s">
        <v>52</v>
      </c>
      <c r="D12" s="10" t="s">
        <v>53</v>
      </c>
      <c r="E12" s="8" t="s">
        <v>54</v>
      </c>
      <c r="F12" s="3" t="s">
        <v>55</v>
      </c>
      <c r="P12" s="36" t="str">
        <f>'2.Datos'!JB1</f>
        <v>Seguimiento 8 (Fecha)</v>
      </c>
      <c r="Q12" s="213">
        <f>COUNT('2.Datos'!JD3:JD101)</f>
        <v>0</v>
      </c>
    </row>
    <row r="13" spans="2:17" ht="45" x14ac:dyDescent="0.25">
      <c r="B13" s="42" t="s">
        <v>329</v>
      </c>
      <c r="C13" s="43" t="s">
        <v>320</v>
      </c>
      <c r="D13" s="101" t="s">
        <v>346</v>
      </c>
      <c r="E13" s="45" t="s">
        <v>352</v>
      </c>
      <c r="F13" s="102" t="s">
        <v>324</v>
      </c>
      <c r="P13" s="36" t="str">
        <f>'2.Datos'!JG1</f>
        <v>Seguimiento 9 (Fecha)</v>
      </c>
      <c r="Q13" s="213">
        <f>COUNT('2.Datos'!JI3:JI101)</f>
        <v>0</v>
      </c>
    </row>
    <row r="14" spans="2:17" ht="30" x14ac:dyDescent="0.25">
      <c r="B14" s="42" t="s">
        <v>331</v>
      </c>
      <c r="C14" s="43" t="s">
        <v>322</v>
      </c>
      <c r="D14" s="44" t="s">
        <v>348</v>
      </c>
      <c r="E14" s="45" t="s">
        <v>354</v>
      </c>
      <c r="F14" s="46" t="s">
        <v>326</v>
      </c>
      <c r="P14" s="36" t="str">
        <f>'2.Datos'!JL1</f>
        <v>Seguimiento 10 (Fecha)</v>
      </c>
      <c r="Q14" s="213">
        <f>COUNT('2.Datos'!JN3:JN101)</f>
        <v>0</v>
      </c>
    </row>
    <row r="15" spans="2:17" ht="30" x14ac:dyDescent="0.25">
      <c r="B15" s="42" t="s">
        <v>373</v>
      </c>
      <c r="C15" s="47"/>
      <c r="D15" s="101" t="s">
        <v>350</v>
      </c>
      <c r="E15" s="100" t="s">
        <v>356</v>
      </c>
      <c r="F15" s="46" t="s">
        <v>173</v>
      </c>
      <c r="P15" s="36" t="str">
        <f>'2.Datos'!JQ1</f>
        <v>Seguimiento 11 (Fecha)</v>
      </c>
      <c r="Q15" s="213">
        <f>COUNT('2.Datos'!JS3:JS101)</f>
        <v>0</v>
      </c>
    </row>
    <row r="16" spans="2:17" ht="45" x14ac:dyDescent="0.25">
      <c r="B16" s="42" t="s">
        <v>335</v>
      </c>
      <c r="C16" s="47"/>
      <c r="D16" s="47"/>
      <c r="E16" s="100" t="s">
        <v>358</v>
      </c>
      <c r="F16"/>
      <c r="P16" s="36" t="str">
        <f>'2.Datos'!JV1</f>
        <v>Seguimiento 12 (Fecha)</v>
      </c>
      <c r="Q16" s="213">
        <f>COUNT('2.Datos'!JX3:JX101)</f>
        <v>0</v>
      </c>
    </row>
    <row r="17" spans="2:17" ht="30" x14ac:dyDescent="0.25">
      <c r="B17" s="99" t="s">
        <v>336</v>
      </c>
      <c r="C17" s="47"/>
      <c r="D17" s="47"/>
      <c r="E17" s="45" t="s">
        <v>360</v>
      </c>
      <c r="F17"/>
      <c r="P17" s="36" t="str">
        <f>'2.Datos'!KA1</f>
        <v>Seguimiento 13 (Fecha)</v>
      </c>
      <c r="Q17" s="213">
        <f>COUNT('2.Datos'!KC3:KC101)</f>
        <v>0</v>
      </c>
    </row>
    <row r="18" spans="2:17" ht="45" x14ac:dyDescent="0.25">
      <c r="B18" s="42" t="s">
        <v>338</v>
      </c>
      <c r="C18" s="47"/>
      <c r="D18" s="47"/>
      <c r="E18" s="100" t="s">
        <v>362</v>
      </c>
      <c r="F18"/>
      <c r="P18" s="36" t="str">
        <f>'2.Datos'!KF1</f>
        <v>Seguimiento 14 (Fecha)</v>
      </c>
      <c r="Q18" s="213">
        <f>COUNT('2.Datos'!KH3:KH101)</f>
        <v>0</v>
      </c>
    </row>
    <row r="19" spans="2:17" ht="30" x14ac:dyDescent="0.25">
      <c r="B19" s="99" t="s">
        <v>340</v>
      </c>
      <c r="C19" s="47"/>
      <c r="D19" s="47"/>
      <c r="E19" s="100" t="s">
        <v>364</v>
      </c>
      <c r="P19" s="36" t="str">
        <f>'2.Datos'!KK1</f>
        <v>Seguimiento 15 (Fecha)</v>
      </c>
      <c r="Q19" s="213">
        <f>COUNT('2.Datos'!KM3:KM101)</f>
        <v>0</v>
      </c>
    </row>
    <row r="20" spans="2:17" x14ac:dyDescent="0.25">
      <c r="B20" s="99" t="s">
        <v>342</v>
      </c>
      <c r="E20"/>
      <c r="P20" s="36" t="str">
        <f>'2.Datos'!KP1</f>
        <v>Seguimiento 16 (Fecha)</v>
      </c>
      <c r="Q20" s="213">
        <f>COUNT('2.Datos'!KR3:KR101)</f>
        <v>0</v>
      </c>
    </row>
    <row r="21" spans="2:17" ht="36.75" customHeight="1" x14ac:dyDescent="0.25">
      <c r="B21" s="99" t="s">
        <v>344</v>
      </c>
      <c r="P21" s="36" t="str">
        <f>'2.Datos'!KU1</f>
        <v>Seguimiento 17 (Fecha)</v>
      </c>
      <c r="Q21" s="213">
        <f>COUNT('2.Datos'!KW3:KW101)</f>
        <v>0</v>
      </c>
    </row>
    <row r="22" spans="2:17" x14ac:dyDescent="0.25">
      <c r="P22" s="36" t="str">
        <f>'2.Datos'!KZ1</f>
        <v>Seguimiento 18 (Fecha)</v>
      </c>
      <c r="Q22" s="213">
        <f>COUNT('2.Datos'!LB3:LB101)</f>
        <v>0</v>
      </c>
    </row>
    <row r="23" spans="2:17" x14ac:dyDescent="0.25">
      <c r="P23" s="36" t="str">
        <f>'2.Datos'!LE1</f>
        <v>Seguimiento 19 (Fecha)</v>
      </c>
      <c r="Q23" s="213">
        <f>COUNT('2.Datos'!LG3:LG101)</f>
        <v>0</v>
      </c>
    </row>
    <row r="24" spans="2:17" x14ac:dyDescent="0.25">
      <c r="P24" s="36" t="str">
        <f>'2.Datos'!LJ1</f>
        <v>Seguimiento 20 (Fecha)</v>
      </c>
      <c r="Q24" s="213">
        <f>COUNT('2.Datos'!LL3:LL101)</f>
        <v>0</v>
      </c>
    </row>
    <row r="25" spans="2:17" x14ac:dyDescent="0.25">
      <c r="P25" s="36" t="str">
        <f>'2.Datos'!LO1</f>
        <v>Seguimiento 21 (Fecha)</v>
      </c>
      <c r="Q25" s="213">
        <f>COUNT('2.Datos'!LQ3:LQ101)</f>
        <v>0</v>
      </c>
    </row>
    <row r="26" spans="2:17" x14ac:dyDescent="0.25">
      <c r="B26" s="4" t="s">
        <v>56</v>
      </c>
      <c r="C26" s="2" t="s">
        <v>72</v>
      </c>
      <c r="D26" s="11" t="s">
        <v>75</v>
      </c>
      <c r="P26" s="36" t="str">
        <f>'2.Datos'!LT1</f>
        <v>Seguimiento 22 (Fecha)</v>
      </c>
      <c r="Q26" s="213">
        <f>COUNT('2.Datos'!LV3:LV101)</f>
        <v>0</v>
      </c>
    </row>
    <row r="27" spans="2:17" x14ac:dyDescent="0.25">
      <c r="B27" s="48" t="s">
        <v>57</v>
      </c>
      <c r="C27" s="39" t="s">
        <v>73</v>
      </c>
      <c r="D27" s="49" t="s">
        <v>165</v>
      </c>
      <c r="P27" s="36" t="str">
        <f>'2.Datos'!LY1</f>
        <v>Seguimiento 23 (Fecha)</v>
      </c>
      <c r="Q27" s="213">
        <f>COUNT('2.Datos'!MA3:MA101)</f>
        <v>0</v>
      </c>
    </row>
    <row r="28" spans="2:17" x14ac:dyDescent="0.25">
      <c r="B28" s="48" t="s">
        <v>58</v>
      </c>
      <c r="C28" s="39" t="s">
        <v>15</v>
      </c>
      <c r="D28" s="49" t="s">
        <v>1</v>
      </c>
      <c r="P28" s="36" t="str">
        <f>'2.Datos'!MD1</f>
        <v>Seguimiento 24 (Fecha)</v>
      </c>
      <c r="Q28" s="213">
        <f>COUNT('2.Datos'!MF3:MF101)</f>
        <v>0</v>
      </c>
    </row>
    <row r="29" spans="2:17" x14ac:dyDescent="0.25">
      <c r="B29" s="48" t="s">
        <v>59</v>
      </c>
      <c r="C29" s="39" t="s">
        <v>14</v>
      </c>
      <c r="D29" s="49" t="s">
        <v>2</v>
      </c>
    </row>
    <row r="30" spans="2:17" x14ac:dyDescent="0.25">
      <c r="B30" s="48" t="s">
        <v>60</v>
      </c>
      <c r="C30" s="39" t="s">
        <v>13</v>
      </c>
      <c r="D30" s="49" t="s">
        <v>4</v>
      </c>
    </row>
    <row r="31" spans="2:17" x14ac:dyDescent="0.25">
      <c r="B31" s="48" t="s">
        <v>153</v>
      </c>
      <c r="C31" s="39" t="s">
        <v>74</v>
      </c>
      <c r="D31" s="49" t="s">
        <v>3</v>
      </c>
    </row>
    <row r="32" spans="2:17" x14ac:dyDescent="0.25">
      <c r="B32" s="48" t="s">
        <v>169</v>
      </c>
      <c r="D32" s="49" t="s">
        <v>49</v>
      </c>
    </row>
    <row r="33" spans="4:7" x14ac:dyDescent="0.25">
      <c r="D33" s="49" t="s">
        <v>148</v>
      </c>
    </row>
    <row r="34" spans="4:7" x14ac:dyDescent="0.25">
      <c r="D34" s="49" t="s">
        <v>587</v>
      </c>
    </row>
    <row r="36" spans="4:7" x14ac:dyDescent="0.25">
      <c r="D36" s="6" t="s">
        <v>0</v>
      </c>
      <c r="E36" s="6" t="s">
        <v>6</v>
      </c>
      <c r="G36" s="50" t="s">
        <v>88</v>
      </c>
    </row>
    <row r="37" spans="4:7" x14ac:dyDescent="0.25">
      <c r="D37" s="51" t="s">
        <v>46</v>
      </c>
      <c r="E37" s="138">
        <v>5</v>
      </c>
      <c r="G37" s="50" t="s">
        <v>15</v>
      </c>
    </row>
    <row r="38" spans="4:7" ht="18.75" customHeight="1" x14ac:dyDescent="0.25">
      <c r="D38" s="51" t="s">
        <v>45</v>
      </c>
      <c r="E38" s="138">
        <v>4</v>
      </c>
      <c r="G38" s="50" t="s">
        <v>78</v>
      </c>
    </row>
    <row r="39" spans="4:7" x14ac:dyDescent="0.25">
      <c r="D39" s="51" t="s">
        <v>44</v>
      </c>
      <c r="E39" s="138">
        <v>3</v>
      </c>
      <c r="G39" s="50" t="s">
        <v>77</v>
      </c>
    </row>
    <row r="40" spans="4:7" x14ac:dyDescent="0.25">
      <c r="D40" s="51" t="s">
        <v>43</v>
      </c>
      <c r="E40" s="138">
        <v>2</v>
      </c>
    </row>
    <row r="41" spans="4:7" x14ac:dyDescent="0.25">
      <c r="D41" s="51" t="s">
        <v>42</v>
      </c>
      <c r="E41" s="138">
        <v>1</v>
      </c>
    </row>
    <row r="43" spans="4:7" x14ac:dyDescent="0.25">
      <c r="D43" s="10" t="s">
        <v>66</v>
      </c>
      <c r="E43" s="10" t="s">
        <v>6</v>
      </c>
    </row>
    <row r="44" spans="4:7" x14ac:dyDescent="0.25">
      <c r="D44" s="52" t="s">
        <v>48</v>
      </c>
      <c r="E44" s="139">
        <v>16</v>
      </c>
    </row>
    <row r="45" spans="4:7" x14ac:dyDescent="0.25">
      <c r="D45" s="52" t="s">
        <v>5</v>
      </c>
      <c r="E45" s="139">
        <v>8</v>
      </c>
    </row>
    <row r="46" spans="4:7" x14ac:dyDescent="0.25">
      <c r="D46" s="52" t="s">
        <v>8</v>
      </c>
      <c r="E46" s="139">
        <v>4</v>
      </c>
    </row>
    <row r="47" spans="4:7" x14ac:dyDescent="0.25">
      <c r="D47" s="52" t="s">
        <v>9</v>
      </c>
      <c r="E47" s="139">
        <v>2</v>
      </c>
    </row>
    <row r="48" spans="4:7" x14ac:dyDescent="0.25">
      <c r="D48" s="52" t="s">
        <v>10</v>
      </c>
      <c r="E48" s="139">
        <v>1</v>
      </c>
    </row>
    <row r="54" spans="3:9" ht="15.75" x14ac:dyDescent="0.25">
      <c r="C54" s="163"/>
      <c r="D54" s="163"/>
      <c r="E54" s="459" t="s">
        <v>168</v>
      </c>
      <c r="F54" s="460"/>
      <c r="G54" s="460"/>
      <c r="H54" s="460"/>
      <c r="I54" s="461"/>
    </row>
    <row r="55" spans="3:9" ht="15.75" x14ac:dyDescent="0.25">
      <c r="C55" s="462" t="s">
        <v>163</v>
      </c>
      <c r="D55" s="463"/>
      <c r="E55" s="164" t="s">
        <v>10</v>
      </c>
      <c r="F55" s="164" t="s">
        <v>9</v>
      </c>
      <c r="G55" s="164" t="s">
        <v>8</v>
      </c>
      <c r="H55" s="164" t="s">
        <v>167</v>
      </c>
      <c r="I55" s="164" t="s">
        <v>48</v>
      </c>
    </row>
    <row r="56" spans="3:9" ht="15.75" x14ac:dyDescent="0.25">
      <c r="C56" s="464"/>
      <c r="D56" s="465"/>
      <c r="E56" s="165">
        <v>1</v>
      </c>
      <c r="F56" s="165">
        <v>2</v>
      </c>
      <c r="G56" s="165">
        <v>4</v>
      </c>
      <c r="H56" s="165">
        <v>8</v>
      </c>
      <c r="I56" s="165">
        <v>16</v>
      </c>
    </row>
    <row r="57" spans="3:9" ht="15.75" x14ac:dyDescent="0.25">
      <c r="C57" s="166" t="s">
        <v>46</v>
      </c>
      <c r="D57" s="165">
        <v>5</v>
      </c>
      <c r="E57" s="196" t="str">
        <f>concatenado(rango1)</f>
        <v/>
      </c>
      <c r="F57" s="196" t="str">
        <f>concatenado(rango2)</f>
        <v/>
      </c>
      <c r="G57" s="197" t="str">
        <f>concatenado(rango3)</f>
        <v/>
      </c>
      <c r="H57" s="198" t="str">
        <f>concatenado(rango4)</f>
        <v/>
      </c>
      <c r="I57" s="198" t="str">
        <f>concatenado(rango5)</f>
        <v/>
      </c>
    </row>
    <row r="58" spans="3:9" ht="15.75" x14ac:dyDescent="0.25">
      <c r="C58" s="164" t="s">
        <v>45</v>
      </c>
      <c r="D58" s="165">
        <v>4</v>
      </c>
      <c r="E58" s="199" t="str">
        <f>concatenado(rango6)</f>
        <v/>
      </c>
      <c r="F58" s="196" t="str">
        <f>concatenado(rango7)</f>
        <v/>
      </c>
      <c r="G58" s="197" t="str">
        <f>concatenado(rango8)</f>
        <v/>
      </c>
      <c r="H58" s="198" t="str">
        <f>concatenado(rango9)</f>
        <v/>
      </c>
      <c r="I58" s="198" t="str">
        <f>concatenado(rango10)</f>
        <v/>
      </c>
    </row>
    <row r="59" spans="3:9" ht="15.75" x14ac:dyDescent="0.25">
      <c r="C59" s="164" t="s">
        <v>44</v>
      </c>
      <c r="D59" s="165">
        <v>3</v>
      </c>
      <c r="E59" s="200" t="str">
        <f>concatenado(rango11)</f>
        <v/>
      </c>
      <c r="F59" s="196" t="str">
        <f>concatenado(rango12)</f>
        <v/>
      </c>
      <c r="G59" s="196" t="str">
        <f>concatenado(rango13)</f>
        <v/>
      </c>
      <c r="H59" s="197" t="str">
        <f>concatenado(rango14)</f>
        <v/>
      </c>
      <c r="I59" s="198" t="str">
        <f>concatenado(rango15)</f>
        <v/>
      </c>
    </row>
    <row r="60" spans="3:9" ht="15.75" x14ac:dyDescent="0.25">
      <c r="C60" s="164" t="s">
        <v>43</v>
      </c>
      <c r="D60" s="165">
        <v>2</v>
      </c>
      <c r="E60" s="200" t="str">
        <f>concatenado(rango16)</f>
        <v/>
      </c>
      <c r="F60" s="200" t="str">
        <f>concatenado(rango17)</f>
        <v/>
      </c>
      <c r="G60" s="201" t="str">
        <f>concatenado(rango18)</f>
        <v/>
      </c>
      <c r="H60" s="197" t="str">
        <f>concatenado(rango19)</f>
        <v/>
      </c>
      <c r="I60" s="198" t="str">
        <f>concatenado(rango20)</f>
        <v/>
      </c>
    </row>
    <row r="61" spans="3:9" ht="15.75" x14ac:dyDescent="0.25">
      <c r="C61" s="164" t="s">
        <v>42</v>
      </c>
      <c r="D61" s="165">
        <v>1</v>
      </c>
      <c r="E61" s="200" t="str">
        <f>concatenado(rango21)</f>
        <v/>
      </c>
      <c r="F61" s="200" t="str">
        <f>concatenado(rango22)</f>
        <v/>
      </c>
      <c r="G61" s="200" t="str">
        <f>concatenado(rango23)</f>
        <v/>
      </c>
      <c r="H61" s="201" t="str">
        <f>concatenado(rango24)</f>
        <v/>
      </c>
      <c r="I61" s="197" t="str">
        <f>concatenado(rango25)</f>
        <v/>
      </c>
    </row>
    <row r="68" spans="2:2" x14ac:dyDescent="0.25">
      <c r="B68" s="36" t="s">
        <v>300</v>
      </c>
    </row>
    <row r="69" spans="2:2" x14ac:dyDescent="0.25">
      <c r="B69" s="36" t="s">
        <v>277</v>
      </c>
    </row>
    <row r="70" spans="2:2" x14ac:dyDescent="0.25">
      <c r="B70" s="36" t="s">
        <v>274</v>
      </c>
    </row>
    <row r="71" spans="2:2" x14ac:dyDescent="0.25">
      <c r="B71" s="36" t="s">
        <v>275</v>
      </c>
    </row>
    <row r="72" spans="2:2" x14ac:dyDescent="0.25">
      <c r="B72" s="36" t="s">
        <v>276</v>
      </c>
    </row>
    <row r="73" spans="2:2" x14ac:dyDescent="0.25">
      <c r="B73" s="36" t="s">
        <v>251</v>
      </c>
    </row>
    <row r="74" spans="2:2" x14ac:dyDescent="0.25">
      <c r="B74" s="36" t="s">
        <v>273</v>
      </c>
    </row>
    <row r="75" spans="2:2" x14ac:dyDescent="0.25">
      <c r="B75" s="36" t="s">
        <v>235</v>
      </c>
    </row>
    <row r="76" spans="2:2" x14ac:dyDescent="0.25">
      <c r="B76" s="36" t="s">
        <v>250</v>
      </c>
    </row>
    <row r="77" spans="2:2" x14ac:dyDescent="0.25">
      <c r="B77" s="215" t="s">
        <v>310</v>
      </c>
    </row>
    <row r="78" spans="2:2" x14ac:dyDescent="0.25">
      <c r="B78" s="36" t="s">
        <v>298</v>
      </c>
    </row>
    <row r="79" spans="2:2" x14ac:dyDescent="0.25">
      <c r="B79" s="36" t="s">
        <v>301</v>
      </c>
    </row>
    <row r="80" spans="2:2" x14ac:dyDescent="0.25">
      <c r="B80" s="36" t="s">
        <v>295</v>
      </c>
    </row>
    <row r="81" spans="2:2" x14ac:dyDescent="0.25">
      <c r="B81" s="36" t="s">
        <v>306</v>
      </c>
    </row>
    <row r="82" spans="2:2" x14ac:dyDescent="0.25">
      <c r="B82" s="36" t="s">
        <v>291</v>
      </c>
    </row>
    <row r="83" spans="2:2" x14ac:dyDescent="0.25">
      <c r="B83" s="36" t="s">
        <v>292</v>
      </c>
    </row>
    <row r="84" spans="2:2" x14ac:dyDescent="0.25">
      <c r="B84" s="36" t="s">
        <v>278</v>
      </c>
    </row>
    <row r="85" spans="2:2" x14ac:dyDescent="0.25">
      <c r="B85" s="36" t="s">
        <v>252</v>
      </c>
    </row>
    <row r="86" spans="2:2" x14ac:dyDescent="0.25">
      <c r="B86" s="36" t="s">
        <v>282</v>
      </c>
    </row>
    <row r="87" spans="2:2" x14ac:dyDescent="0.25">
      <c r="B87" s="36" t="s">
        <v>284</v>
      </c>
    </row>
    <row r="88" spans="2:2" x14ac:dyDescent="0.25">
      <c r="B88" s="216" t="s">
        <v>315</v>
      </c>
    </row>
    <row r="89" spans="2:2" x14ac:dyDescent="0.25">
      <c r="B89" s="36" t="s">
        <v>247</v>
      </c>
    </row>
    <row r="90" spans="2:2" x14ac:dyDescent="0.25">
      <c r="B90" s="215" t="s">
        <v>308</v>
      </c>
    </row>
    <row r="91" spans="2:2" x14ac:dyDescent="0.25">
      <c r="B91" s="36" t="s">
        <v>257</v>
      </c>
    </row>
    <row r="92" spans="2:2" x14ac:dyDescent="0.25">
      <c r="B92" s="36" t="s">
        <v>237</v>
      </c>
    </row>
    <row r="93" spans="2:2" x14ac:dyDescent="0.25">
      <c r="B93" s="36" t="s">
        <v>285</v>
      </c>
    </row>
    <row r="94" spans="2:2" x14ac:dyDescent="0.25">
      <c r="B94" s="36" t="s">
        <v>279</v>
      </c>
    </row>
    <row r="95" spans="2:2" x14ac:dyDescent="0.25">
      <c r="B95" s="36" t="s">
        <v>232</v>
      </c>
    </row>
    <row r="96" spans="2:2" x14ac:dyDescent="0.25">
      <c r="B96" s="36" t="s">
        <v>288</v>
      </c>
    </row>
    <row r="97" spans="2:2" x14ac:dyDescent="0.25">
      <c r="B97" s="36" t="s">
        <v>270</v>
      </c>
    </row>
    <row r="98" spans="2:2" x14ac:dyDescent="0.25">
      <c r="B98" s="36" t="s">
        <v>240</v>
      </c>
    </row>
    <row r="99" spans="2:2" x14ac:dyDescent="0.25">
      <c r="B99" s="215" t="s">
        <v>309</v>
      </c>
    </row>
    <row r="100" spans="2:2" x14ac:dyDescent="0.25">
      <c r="B100" s="36" t="s">
        <v>269</v>
      </c>
    </row>
    <row r="101" spans="2:2" x14ac:dyDescent="0.25">
      <c r="B101" s="36" t="s">
        <v>289</v>
      </c>
    </row>
    <row r="102" spans="2:2" x14ac:dyDescent="0.25">
      <c r="B102" s="36" t="s">
        <v>263</v>
      </c>
    </row>
    <row r="103" spans="2:2" x14ac:dyDescent="0.25">
      <c r="B103" s="36" t="s">
        <v>256</v>
      </c>
    </row>
    <row r="104" spans="2:2" x14ac:dyDescent="0.25">
      <c r="B104" s="36" t="s">
        <v>280</v>
      </c>
    </row>
    <row r="105" spans="2:2" x14ac:dyDescent="0.25">
      <c r="B105" s="36" t="s">
        <v>283</v>
      </c>
    </row>
    <row r="106" spans="2:2" x14ac:dyDescent="0.25">
      <c r="B106" s="36" t="s">
        <v>302</v>
      </c>
    </row>
    <row r="107" spans="2:2" x14ac:dyDescent="0.25">
      <c r="B107" s="36" t="s">
        <v>264</v>
      </c>
    </row>
    <row r="108" spans="2:2" x14ac:dyDescent="0.25">
      <c r="B108" s="36" t="s">
        <v>265</v>
      </c>
    </row>
    <row r="109" spans="2:2" x14ac:dyDescent="0.25">
      <c r="B109" s="36" t="s">
        <v>261</v>
      </c>
    </row>
    <row r="110" spans="2:2" x14ac:dyDescent="0.25">
      <c r="B110" s="36" t="s">
        <v>242</v>
      </c>
    </row>
    <row r="111" spans="2:2" x14ac:dyDescent="0.25">
      <c r="B111" s="215" t="s">
        <v>312</v>
      </c>
    </row>
    <row r="112" spans="2:2" x14ac:dyDescent="0.25">
      <c r="B112" s="36" t="s">
        <v>268</v>
      </c>
    </row>
    <row r="113" spans="2:2" x14ac:dyDescent="0.25">
      <c r="B113" s="36" t="s">
        <v>231</v>
      </c>
    </row>
    <row r="114" spans="2:2" x14ac:dyDescent="0.25">
      <c r="B114" s="36" t="s">
        <v>260</v>
      </c>
    </row>
    <row r="115" spans="2:2" x14ac:dyDescent="0.25">
      <c r="B115" s="36" t="s">
        <v>236</v>
      </c>
    </row>
    <row r="116" spans="2:2" x14ac:dyDescent="0.25">
      <c r="B116" s="36" t="s">
        <v>255</v>
      </c>
    </row>
    <row r="117" spans="2:2" x14ac:dyDescent="0.25">
      <c r="B117" s="36" t="s">
        <v>266</v>
      </c>
    </row>
    <row r="118" spans="2:2" x14ac:dyDescent="0.25">
      <c r="B118" s="36" t="s">
        <v>258</v>
      </c>
    </row>
    <row r="119" spans="2:2" x14ac:dyDescent="0.25">
      <c r="B119" s="36" t="s">
        <v>248</v>
      </c>
    </row>
    <row r="120" spans="2:2" x14ac:dyDescent="0.25">
      <c r="B120" s="36" t="s">
        <v>253</v>
      </c>
    </row>
    <row r="121" spans="2:2" x14ac:dyDescent="0.25">
      <c r="B121" s="36" t="s">
        <v>254</v>
      </c>
    </row>
    <row r="122" spans="2:2" x14ac:dyDescent="0.25">
      <c r="B122" s="36" t="s">
        <v>271</v>
      </c>
    </row>
    <row r="123" spans="2:2" x14ac:dyDescent="0.25">
      <c r="B123" s="36" t="s">
        <v>243</v>
      </c>
    </row>
    <row r="124" spans="2:2" x14ac:dyDescent="0.25">
      <c r="B124" s="36" t="s">
        <v>267</v>
      </c>
    </row>
    <row r="125" spans="2:2" x14ac:dyDescent="0.25">
      <c r="B125" s="36" t="s">
        <v>272</v>
      </c>
    </row>
    <row r="126" spans="2:2" x14ac:dyDescent="0.25">
      <c r="B126" s="36" t="s">
        <v>249</v>
      </c>
    </row>
    <row r="127" spans="2:2" x14ac:dyDescent="0.25">
      <c r="B127" s="36" t="s">
        <v>239</v>
      </c>
    </row>
    <row r="128" spans="2:2" x14ac:dyDescent="0.25">
      <c r="B128" s="36" t="s">
        <v>238</v>
      </c>
    </row>
    <row r="129" spans="2:2" x14ac:dyDescent="0.25">
      <c r="B129" s="36" t="s">
        <v>173</v>
      </c>
    </row>
    <row r="130" spans="2:2" x14ac:dyDescent="0.25">
      <c r="B130" s="215" t="s">
        <v>314</v>
      </c>
    </row>
    <row r="131" spans="2:2" x14ac:dyDescent="0.25">
      <c r="B131" s="36" t="s">
        <v>246</v>
      </c>
    </row>
    <row r="132" spans="2:2" x14ac:dyDescent="0.25">
      <c r="B132" s="36" t="s">
        <v>230</v>
      </c>
    </row>
    <row r="133" spans="2:2" x14ac:dyDescent="0.25">
      <c r="B133" s="36" t="s">
        <v>259</v>
      </c>
    </row>
    <row r="134" spans="2:2" x14ac:dyDescent="0.25">
      <c r="B134" s="36" t="s">
        <v>234</v>
      </c>
    </row>
    <row r="135" spans="2:2" x14ac:dyDescent="0.25">
      <c r="B135" s="36" t="s">
        <v>245</v>
      </c>
    </row>
    <row r="136" spans="2:2" x14ac:dyDescent="0.25">
      <c r="B136" s="36" t="s">
        <v>244</v>
      </c>
    </row>
    <row r="137" spans="2:2" x14ac:dyDescent="0.25">
      <c r="B137" s="36" t="s">
        <v>241</v>
      </c>
    </row>
    <row r="138" spans="2:2" x14ac:dyDescent="0.25">
      <c r="B138" s="36" t="s">
        <v>303</v>
      </c>
    </row>
    <row r="139" spans="2:2" x14ac:dyDescent="0.25">
      <c r="B139" s="36" t="s">
        <v>296</v>
      </c>
    </row>
    <row r="140" spans="2:2" x14ac:dyDescent="0.25">
      <c r="B140" s="215" t="s">
        <v>313</v>
      </c>
    </row>
    <row r="141" spans="2:2" x14ac:dyDescent="0.25">
      <c r="B141" s="36" t="s">
        <v>233</v>
      </c>
    </row>
    <row r="142" spans="2:2" x14ac:dyDescent="0.25">
      <c r="B142" s="215" t="s">
        <v>311</v>
      </c>
    </row>
    <row r="143" spans="2:2" x14ac:dyDescent="0.25">
      <c r="B143" s="36" t="s">
        <v>287</v>
      </c>
    </row>
    <row r="144" spans="2:2" x14ac:dyDescent="0.25">
      <c r="B144" s="36" t="s">
        <v>290</v>
      </c>
    </row>
    <row r="145" spans="2:2" x14ac:dyDescent="0.25">
      <c r="B145" s="36" t="s">
        <v>286</v>
      </c>
    </row>
    <row r="146" spans="2:2" x14ac:dyDescent="0.25">
      <c r="B146" s="36" t="s">
        <v>262</v>
      </c>
    </row>
    <row r="147" spans="2:2" x14ac:dyDescent="0.25">
      <c r="B147" s="36" t="s">
        <v>297</v>
      </c>
    </row>
    <row r="148" spans="2:2" x14ac:dyDescent="0.25">
      <c r="B148" s="36" t="s">
        <v>299</v>
      </c>
    </row>
    <row r="149" spans="2:2" x14ac:dyDescent="0.25">
      <c r="B149" s="36" t="s">
        <v>294</v>
      </c>
    </row>
    <row r="150" spans="2:2" x14ac:dyDescent="0.25">
      <c r="B150" s="36" t="s">
        <v>281</v>
      </c>
    </row>
    <row r="151" spans="2:2" x14ac:dyDescent="0.25">
      <c r="B151" s="36" t="s">
        <v>305</v>
      </c>
    </row>
    <row r="152" spans="2:2" x14ac:dyDescent="0.25">
      <c r="B152" s="36" t="s">
        <v>304</v>
      </c>
    </row>
    <row r="153" spans="2:2" x14ac:dyDescent="0.25">
      <c r="B153" s="36" t="s">
        <v>293</v>
      </c>
    </row>
    <row r="500" spans="157:211" x14ac:dyDescent="0.25">
      <c r="FA500" s="104">
        <v>51</v>
      </c>
      <c r="FB500" s="104">
        <v>52</v>
      </c>
      <c r="FC500" s="104">
        <v>54</v>
      </c>
      <c r="FD500" s="104">
        <v>58</v>
      </c>
      <c r="FE500" s="104">
        <v>516</v>
      </c>
      <c r="FF500" s="104">
        <v>41</v>
      </c>
      <c r="FG500" s="104">
        <v>42</v>
      </c>
      <c r="FH500" s="104">
        <v>44</v>
      </c>
      <c r="FI500" s="104">
        <v>48</v>
      </c>
      <c r="FJ500" s="104">
        <v>416</v>
      </c>
      <c r="FK500" s="104">
        <v>31</v>
      </c>
      <c r="FL500" s="104">
        <v>32</v>
      </c>
      <c r="FM500" s="104">
        <v>34</v>
      </c>
      <c r="FN500" s="104">
        <v>38</v>
      </c>
      <c r="FO500" s="104">
        <v>316</v>
      </c>
      <c r="FP500" s="104">
        <v>21</v>
      </c>
      <c r="FQ500" s="104">
        <v>22</v>
      </c>
      <c r="FR500" s="104">
        <v>24</v>
      </c>
      <c r="FS500" s="104">
        <v>28</v>
      </c>
      <c r="FT500" s="104">
        <v>216</v>
      </c>
      <c r="FU500" s="104">
        <v>11</v>
      </c>
      <c r="FV500" s="104">
        <v>12</v>
      </c>
      <c r="FW500" s="104">
        <v>14</v>
      </c>
      <c r="FX500" s="104">
        <v>18</v>
      </c>
      <c r="FY500" s="104">
        <v>116</v>
      </c>
    </row>
    <row r="503" spans="157:211" x14ac:dyDescent="0.25">
      <c r="FA503" s="146"/>
      <c r="FB503" s="146"/>
      <c r="FC503" s="146"/>
      <c r="FD503" s="146"/>
      <c r="FE503" s="146"/>
      <c r="FF503" s="146"/>
      <c r="FG503" s="146"/>
      <c r="FH503" s="146"/>
      <c r="FI503" s="146"/>
      <c r="FJ503" s="146"/>
      <c r="FK503" s="146"/>
      <c r="FL503" s="146"/>
      <c r="FM503" s="146"/>
      <c r="FN503" s="146"/>
      <c r="FO503" s="146"/>
      <c r="FP503" s="146"/>
      <c r="FQ503" s="146"/>
      <c r="FR503" s="146"/>
      <c r="FS503" s="146"/>
      <c r="FT503" s="146"/>
      <c r="FU503" s="146"/>
      <c r="FV503" s="146"/>
      <c r="FW503" s="146"/>
      <c r="FX503" s="146"/>
      <c r="FY503" s="146"/>
    </row>
    <row r="507" spans="157:211" x14ac:dyDescent="0.25">
      <c r="GB507" s="104"/>
      <c r="GC507" s="104"/>
      <c r="GD507" s="104"/>
      <c r="GE507" s="104"/>
      <c r="GF507" s="104"/>
      <c r="GG507" s="104"/>
      <c r="GH507" s="104"/>
      <c r="GI507" s="104"/>
      <c r="GJ507" s="104"/>
      <c r="GK507" s="104"/>
      <c r="GL507" s="104"/>
      <c r="GM507" s="104"/>
      <c r="GN507" s="104"/>
      <c r="GO507" s="104"/>
      <c r="GP507" s="104"/>
      <c r="GQ507" s="104"/>
      <c r="GR507" s="104"/>
      <c r="GS507" s="104"/>
      <c r="GT507" s="104"/>
      <c r="GU507" s="104"/>
      <c r="GV507" s="104"/>
      <c r="GW507" s="104"/>
      <c r="GX507" s="104"/>
      <c r="GY507" s="104"/>
      <c r="GZ507" s="104"/>
      <c r="HA507" s="104"/>
      <c r="HB507" s="104"/>
      <c r="HC507" s="104"/>
    </row>
    <row r="510" spans="157:211" x14ac:dyDescent="0.25">
      <c r="FC510" s="145"/>
      <c r="FD510" s="145"/>
      <c r="FE510" s="145"/>
      <c r="FF510" s="145"/>
      <c r="FG510" s="145"/>
      <c r="FH510" s="145"/>
      <c r="FI510" s="145"/>
      <c r="FJ510" s="145"/>
      <c r="FK510" s="145"/>
      <c r="FL510" s="145"/>
      <c r="FM510" s="145"/>
      <c r="FN510" s="145"/>
      <c r="FO510" s="145"/>
      <c r="FP510" s="145"/>
      <c r="FQ510" s="145"/>
      <c r="FR510" s="145"/>
      <c r="FS510" s="145"/>
      <c r="FT510" s="145"/>
      <c r="FU510" s="145"/>
      <c r="FV510" s="145"/>
      <c r="FW510" s="145"/>
      <c r="FX510" s="145"/>
      <c r="FY510" s="145"/>
    </row>
    <row r="512" spans="157:211" x14ac:dyDescent="0.25">
      <c r="FZ512" s="145"/>
      <c r="GA512" s="145"/>
    </row>
    <row r="513" spans="152:208" x14ac:dyDescent="0.25">
      <c r="GB513" s="145"/>
      <c r="GC513" s="145"/>
      <c r="GD513" s="145"/>
      <c r="GE513" s="145"/>
      <c r="GF513" s="145"/>
      <c r="GG513" s="145"/>
      <c r="GH513" s="145"/>
      <c r="GI513" s="145"/>
      <c r="GJ513" s="145"/>
      <c r="GK513" s="145"/>
      <c r="GL513" s="145"/>
      <c r="GM513" s="145"/>
      <c r="GN513" s="145"/>
      <c r="GO513" s="145"/>
      <c r="GP513" s="145"/>
      <c r="GQ513" s="145"/>
      <c r="GR513" s="145"/>
      <c r="GS513" s="145"/>
      <c r="GT513" s="145"/>
      <c r="GU513" s="145"/>
      <c r="GV513" s="145"/>
      <c r="GW513" s="145"/>
      <c r="GX513" s="145"/>
      <c r="GY513" s="145"/>
      <c r="GZ513" s="145"/>
    </row>
    <row r="514" spans="152:208" ht="15.75" x14ac:dyDescent="0.25">
      <c r="EV514" s="114"/>
      <c r="GB514" s="145"/>
      <c r="GC514" s="145"/>
      <c r="GD514" s="145"/>
      <c r="GE514" s="145"/>
      <c r="GF514" s="145"/>
      <c r="GG514" s="145"/>
      <c r="GH514" s="145"/>
      <c r="GI514" s="145"/>
      <c r="GJ514" s="145"/>
      <c r="GK514" s="145"/>
      <c r="GL514" s="145"/>
      <c r="GM514" s="145"/>
      <c r="GN514" s="145"/>
      <c r="GO514" s="145"/>
      <c r="GP514" s="145"/>
      <c r="GQ514" s="145"/>
      <c r="GR514" s="145"/>
      <c r="GS514" s="145"/>
      <c r="GT514" s="145"/>
      <c r="GU514" s="145"/>
      <c r="GV514" s="145"/>
      <c r="GW514" s="145"/>
      <c r="GX514" s="145"/>
      <c r="GY514" s="145"/>
      <c r="GZ514" s="145"/>
    </row>
    <row r="515" spans="152:208" x14ac:dyDescent="0.25">
      <c r="GB515" s="145" t="str">
        <f t="shared" ref="GB515:GB548" si="0">IF(FA511=""," ",FA511)</f>
        <v xml:space="preserve"> </v>
      </c>
      <c r="GC515" s="145" t="str">
        <f t="shared" ref="GC515:GZ518" si="1">IF(FB511=""," ",FB511)</f>
        <v xml:space="preserve"> </v>
      </c>
      <c r="GD515" s="145" t="str">
        <f t="shared" si="1"/>
        <v xml:space="preserve"> </v>
      </c>
      <c r="GE515" s="145" t="str">
        <f t="shared" si="1"/>
        <v xml:space="preserve"> </v>
      </c>
      <c r="GF515" s="145" t="str">
        <f t="shared" si="1"/>
        <v xml:space="preserve"> </v>
      </c>
      <c r="GG515" s="145" t="str">
        <f t="shared" si="1"/>
        <v xml:space="preserve"> </v>
      </c>
      <c r="GH515" s="145" t="str">
        <f t="shared" si="1"/>
        <v xml:space="preserve"> </v>
      </c>
      <c r="GI515" s="145" t="str">
        <f t="shared" si="1"/>
        <v xml:space="preserve"> </v>
      </c>
      <c r="GJ515" s="145" t="str">
        <f t="shared" si="1"/>
        <v xml:space="preserve"> </v>
      </c>
      <c r="GK515" s="145" t="str">
        <f t="shared" si="1"/>
        <v xml:space="preserve"> </v>
      </c>
      <c r="GL515" s="145" t="str">
        <f t="shared" si="1"/>
        <v xml:space="preserve"> </v>
      </c>
      <c r="GM515" s="145" t="str">
        <f t="shared" si="1"/>
        <v xml:space="preserve"> </v>
      </c>
      <c r="GN515" s="145" t="str">
        <f t="shared" si="1"/>
        <v xml:space="preserve"> </v>
      </c>
      <c r="GO515" s="145" t="str">
        <f t="shared" si="1"/>
        <v xml:space="preserve"> </v>
      </c>
      <c r="GP515" s="145" t="str">
        <f t="shared" si="1"/>
        <v xml:space="preserve"> </v>
      </c>
      <c r="GQ515" s="145" t="str">
        <f t="shared" si="1"/>
        <v xml:space="preserve"> </v>
      </c>
      <c r="GR515" s="145" t="str">
        <f t="shared" si="1"/>
        <v xml:space="preserve"> </v>
      </c>
      <c r="GS515" s="145" t="str">
        <f t="shared" si="1"/>
        <v xml:space="preserve"> </v>
      </c>
      <c r="GT515" s="145" t="str">
        <f t="shared" si="1"/>
        <v xml:space="preserve"> </v>
      </c>
      <c r="GU515" s="145" t="str">
        <f t="shared" si="1"/>
        <v xml:space="preserve"> </v>
      </c>
      <c r="GV515" s="145" t="str">
        <f t="shared" si="1"/>
        <v xml:space="preserve"> </v>
      </c>
      <c r="GW515" s="145" t="str">
        <f t="shared" si="1"/>
        <v xml:space="preserve"> </v>
      </c>
      <c r="GX515" s="145" t="str">
        <f t="shared" si="1"/>
        <v xml:space="preserve"> </v>
      </c>
      <c r="GY515" s="145" t="str">
        <f t="shared" si="1"/>
        <v xml:space="preserve"> </v>
      </c>
      <c r="GZ515" s="145" t="str">
        <f t="shared" si="1"/>
        <v xml:space="preserve"> </v>
      </c>
    </row>
    <row r="516" spans="152:208" x14ac:dyDescent="0.25">
      <c r="GB516" s="145" t="str">
        <f t="shared" si="0"/>
        <v xml:space="preserve"> </v>
      </c>
      <c r="GC516" s="145" t="str">
        <f t="shared" si="1"/>
        <v xml:space="preserve"> </v>
      </c>
      <c r="GD516" s="145" t="str">
        <f t="shared" si="1"/>
        <v xml:space="preserve"> </v>
      </c>
      <c r="GE516" s="145" t="str">
        <f t="shared" si="1"/>
        <v xml:space="preserve"> </v>
      </c>
      <c r="GF516" s="145" t="str">
        <f t="shared" si="1"/>
        <v xml:space="preserve"> </v>
      </c>
      <c r="GG516" s="145" t="str">
        <f t="shared" si="1"/>
        <v xml:space="preserve"> </v>
      </c>
      <c r="GH516" s="145" t="str">
        <f t="shared" si="1"/>
        <v xml:space="preserve"> </v>
      </c>
      <c r="GI516" s="145" t="str">
        <f t="shared" si="1"/>
        <v xml:space="preserve"> </v>
      </c>
      <c r="GJ516" s="145" t="str">
        <f t="shared" si="1"/>
        <v xml:space="preserve"> </v>
      </c>
      <c r="GK516" s="145" t="str">
        <f t="shared" si="1"/>
        <v xml:space="preserve"> </v>
      </c>
      <c r="GL516" s="145" t="str">
        <f t="shared" si="1"/>
        <v xml:space="preserve"> </v>
      </c>
      <c r="GM516" s="145" t="str">
        <f t="shared" si="1"/>
        <v xml:space="preserve"> </v>
      </c>
      <c r="GN516" s="145" t="str">
        <f t="shared" si="1"/>
        <v xml:space="preserve"> </v>
      </c>
      <c r="GO516" s="145" t="str">
        <f t="shared" si="1"/>
        <v xml:space="preserve"> </v>
      </c>
      <c r="GP516" s="145" t="str">
        <f t="shared" si="1"/>
        <v xml:space="preserve"> </v>
      </c>
      <c r="GQ516" s="145" t="str">
        <f t="shared" si="1"/>
        <v xml:space="preserve"> </v>
      </c>
      <c r="GR516" s="145" t="str">
        <f t="shared" si="1"/>
        <v xml:space="preserve"> </v>
      </c>
      <c r="GS516" s="145" t="str">
        <f t="shared" si="1"/>
        <v xml:space="preserve"> </v>
      </c>
      <c r="GT516" s="145" t="str">
        <f t="shared" si="1"/>
        <v xml:space="preserve"> </v>
      </c>
      <c r="GU516" s="145" t="str">
        <f t="shared" si="1"/>
        <v xml:space="preserve"> </v>
      </c>
      <c r="GV516" s="145" t="str">
        <f t="shared" si="1"/>
        <v xml:space="preserve"> </v>
      </c>
      <c r="GW516" s="145" t="str">
        <f t="shared" si="1"/>
        <v xml:space="preserve"> </v>
      </c>
      <c r="GX516" s="145" t="str">
        <f t="shared" si="1"/>
        <v xml:space="preserve"> </v>
      </c>
      <c r="GY516" s="145" t="str">
        <f t="shared" si="1"/>
        <v xml:space="preserve"> </v>
      </c>
      <c r="GZ516" s="145" t="str">
        <f t="shared" si="1"/>
        <v xml:space="preserve"> </v>
      </c>
    </row>
    <row r="517" spans="152:208" x14ac:dyDescent="0.25">
      <c r="GB517" s="145" t="str">
        <f t="shared" si="0"/>
        <v xml:space="preserve"> </v>
      </c>
      <c r="GC517" s="145" t="str">
        <f t="shared" si="1"/>
        <v xml:space="preserve"> </v>
      </c>
      <c r="GD517" s="145" t="str">
        <f t="shared" si="1"/>
        <v xml:space="preserve"> </v>
      </c>
      <c r="GE517" s="145" t="str">
        <f t="shared" si="1"/>
        <v xml:space="preserve"> </v>
      </c>
      <c r="GF517" s="145" t="str">
        <f t="shared" si="1"/>
        <v xml:space="preserve"> </v>
      </c>
      <c r="GG517" s="145" t="str">
        <f t="shared" si="1"/>
        <v xml:space="preserve"> </v>
      </c>
      <c r="GH517" s="145" t="str">
        <f t="shared" si="1"/>
        <v xml:space="preserve"> </v>
      </c>
      <c r="GI517" s="145" t="str">
        <f t="shared" si="1"/>
        <v xml:space="preserve"> </v>
      </c>
      <c r="GJ517" s="145" t="str">
        <f t="shared" si="1"/>
        <v xml:space="preserve"> </v>
      </c>
      <c r="GK517" s="145" t="str">
        <f t="shared" si="1"/>
        <v xml:space="preserve"> </v>
      </c>
      <c r="GL517" s="145" t="str">
        <f t="shared" si="1"/>
        <v xml:space="preserve"> </v>
      </c>
      <c r="GM517" s="145" t="str">
        <f t="shared" si="1"/>
        <v xml:space="preserve"> </v>
      </c>
      <c r="GN517" s="145" t="str">
        <f t="shared" si="1"/>
        <v xml:space="preserve"> </v>
      </c>
      <c r="GO517" s="145" t="str">
        <f t="shared" si="1"/>
        <v xml:space="preserve"> </v>
      </c>
      <c r="GP517" s="145" t="str">
        <f t="shared" si="1"/>
        <v xml:space="preserve"> </v>
      </c>
      <c r="GQ517" s="145" t="str">
        <f t="shared" si="1"/>
        <v xml:space="preserve"> </v>
      </c>
      <c r="GR517" s="145" t="str">
        <f t="shared" si="1"/>
        <v xml:space="preserve"> </v>
      </c>
      <c r="GS517" s="145" t="str">
        <f t="shared" si="1"/>
        <v xml:space="preserve"> </v>
      </c>
      <c r="GT517" s="145" t="str">
        <f t="shared" si="1"/>
        <v xml:space="preserve"> </v>
      </c>
      <c r="GU517" s="145" t="str">
        <f t="shared" si="1"/>
        <v xml:space="preserve"> </v>
      </c>
      <c r="GV517" s="145" t="str">
        <f t="shared" si="1"/>
        <v xml:space="preserve"> </v>
      </c>
      <c r="GW517" s="145" t="str">
        <f t="shared" si="1"/>
        <v xml:space="preserve"> </v>
      </c>
      <c r="GX517" s="145" t="str">
        <f t="shared" si="1"/>
        <v xml:space="preserve"> </v>
      </c>
      <c r="GY517" s="145" t="str">
        <f t="shared" si="1"/>
        <v xml:space="preserve"> </v>
      </c>
      <c r="GZ517" s="145" t="str">
        <f t="shared" si="1"/>
        <v xml:space="preserve"> </v>
      </c>
    </row>
    <row r="518" spans="152:208" x14ac:dyDescent="0.25">
      <c r="GB518" s="145" t="str">
        <f t="shared" si="0"/>
        <v xml:space="preserve"> </v>
      </c>
      <c r="GC518" s="145" t="str">
        <f t="shared" si="1"/>
        <v xml:space="preserve"> </v>
      </c>
      <c r="GD518" s="145" t="str">
        <f t="shared" si="1"/>
        <v xml:space="preserve"> </v>
      </c>
      <c r="GE518" s="145" t="str">
        <f t="shared" si="1"/>
        <v xml:space="preserve"> </v>
      </c>
      <c r="GF518" s="145" t="str">
        <f t="shared" si="1"/>
        <v xml:space="preserve"> </v>
      </c>
      <c r="GG518" s="145" t="str">
        <f t="shared" si="1"/>
        <v xml:space="preserve"> </v>
      </c>
      <c r="GH518" s="145" t="str">
        <f t="shared" si="1"/>
        <v xml:space="preserve"> </v>
      </c>
      <c r="GI518" s="145" t="str">
        <f t="shared" si="1"/>
        <v xml:space="preserve"> </v>
      </c>
      <c r="GJ518" s="145" t="str">
        <f t="shared" si="1"/>
        <v xml:space="preserve"> </v>
      </c>
      <c r="GK518" s="145" t="str">
        <f t="shared" si="1"/>
        <v xml:space="preserve"> </v>
      </c>
      <c r="GL518" s="145" t="str">
        <f t="shared" si="1"/>
        <v xml:space="preserve"> </v>
      </c>
      <c r="GM518" s="145" t="str">
        <f t="shared" si="1"/>
        <v xml:space="preserve"> </v>
      </c>
      <c r="GN518" s="145" t="str">
        <f t="shared" si="1"/>
        <v xml:space="preserve"> </v>
      </c>
      <c r="GO518" s="145" t="str">
        <f t="shared" si="1"/>
        <v xml:space="preserve"> </v>
      </c>
      <c r="GP518" s="145" t="str">
        <f t="shared" si="1"/>
        <v xml:space="preserve"> </v>
      </c>
      <c r="GQ518" s="145" t="str">
        <f t="shared" si="1"/>
        <v xml:space="preserve"> </v>
      </c>
      <c r="GR518" s="145" t="str">
        <f t="shared" ref="GR518:GR548" si="2">IF(FQ514=""," ",FQ514)</f>
        <v xml:space="preserve"> </v>
      </c>
      <c r="GS518" s="145" t="str">
        <f t="shared" ref="GS518:GS548" si="3">IF(FR514=""," ",FR514)</f>
        <v xml:space="preserve"> </v>
      </c>
      <c r="GT518" s="145" t="str">
        <f t="shared" ref="GT518:GT548" si="4">IF(FS514=""," ",FS514)</f>
        <v xml:space="preserve"> </v>
      </c>
      <c r="GU518" s="145" t="str">
        <f t="shared" ref="GU518:GU548" si="5">IF(FT514=""," ",FT514)</f>
        <v xml:space="preserve"> </v>
      </c>
      <c r="GV518" s="145" t="str">
        <f t="shared" ref="GV518:GV548" si="6">IF(FU514=""," ",FU514)</f>
        <v xml:space="preserve"> </v>
      </c>
      <c r="GW518" s="145" t="str">
        <f t="shared" ref="GW518:GW548" si="7">IF(FV514=""," ",FV514)</f>
        <v xml:space="preserve"> </v>
      </c>
      <c r="GX518" s="145" t="str">
        <f t="shared" ref="GX518:GX548" si="8">IF(FW514=""," ",FW514)</f>
        <v xml:space="preserve"> </v>
      </c>
      <c r="GY518" s="145" t="str">
        <f t="shared" ref="GY518:GY548" si="9">IF(FX514=""," ",FX514)</f>
        <v xml:space="preserve"> </v>
      </c>
      <c r="GZ518" s="145" t="str">
        <f t="shared" ref="GZ518:GZ548" si="10">IF(FY514=""," ",FY514)</f>
        <v xml:space="preserve"> </v>
      </c>
    </row>
    <row r="519" spans="152:208" x14ac:dyDescent="0.25">
      <c r="GB519" s="145" t="str">
        <f t="shared" si="0"/>
        <v xml:space="preserve"> </v>
      </c>
      <c r="GC519" s="145" t="str">
        <f t="shared" ref="GC519:GC548" si="11">IF(FB515=""," ",FB515)</f>
        <v xml:space="preserve"> </v>
      </c>
      <c r="GD519" s="145" t="str">
        <f t="shared" ref="GD519:GD548" si="12">IF(FC515=""," ",FC515)</f>
        <v xml:space="preserve"> </v>
      </c>
      <c r="GE519" s="145" t="str">
        <f t="shared" ref="GE519:GE548" si="13">IF(FD515=""," ",FD515)</f>
        <v xml:space="preserve"> </v>
      </c>
      <c r="GF519" s="145" t="str">
        <f t="shared" ref="GF519:GF548" si="14">IF(FE515=""," ",FE515)</f>
        <v xml:space="preserve"> </v>
      </c>
      <c r="GG519" s="145" t="str">
        <f t="shared" ref="GG519:GG548" si="15">IF(FF515=""," ",FF515)</f>
        <v xml:space="preserve"> </v>
      </c>
      <c r="GH519" s="145" t="str">
        <f t="shared" ref="GH519:GH548" si="16">IF(FG515=""," ",FG515)</f>
        <v xml:space="preserve"> </v>
      </c>
      <c r="GI519" s="145" t="str">
        <f t="shared" ref="GI519:GI548" si="17">IF(FH515=""," ",FH515)</f>
        <v xml:space="preserve"> </v>
      </c>
      <c r="GJ519" s="145" t="str">
        <f t="shared" ref="GJ519:GJ548" si="18">IF(FI515=""," ",FI515)</f>
        <v xml:space="preserve"> </v>
      </c>
      <c r="GK519" s="145" t="str">
        <f t="shared" ref="GK519:GK548" si="19">IF(FJ515=""," ",FJ515)</f>
        <v xml:space="preserve"> </v>
      </c>
      <c r="GL519" s="145" t="str">
        <f t="shared" ref="GL519:GL548" si="20">IF(FK515=""," ",FK515)</f>
        <v xml:space="preserve"> </v>
      </c>
      <c r="GM519" s="145" t="str">
        <f t="shared" ref="GM519:GM548" si="21">IF(FL515=""," ",FL515)</f>
        <v xml:space="preserve"> </v>
      </c>
      <c r="GN519" s="145" t="str">
        <f t="shared" ref="GN519:GN548" si="22">IF(FM515=""," ",FM515)</f>
        <v xml:space="preserve"> </v>
      </c>
      <c r="GO519" s="145" t="str">
        <f t="shared" ref="GO519:GO548" si="23">IF(FN515=""," ",FN515)</f>
        <v xml:space="preserve"> </v>
      </c>
      <c r="GP519" s="145" t="str">
        <f t="shared" ref="GP519:GP548" si="24">IF(FO515=""," ",FO515)</f>
        <v xml:space="preserve"> </v>
      </c>
      <c r="GQ519" s="145" t="str">
        <f t="shared" ref="GQ519:GQ548" si="25">IF(FP515=""," ",FP515)</f>
        <v xml:space="preserve"> </v>
      </c>
      <c r="GR519" s="145" t="str">
        <f t="shared" si="2"/>
        <v xml:space="preserve"> </v>
      </c>
      <c r="GS519" s="145" t="str">
        <f t="shared" si="3"/>
        <v xml:space="preserve"> </v>
      </c>
      <c r="GT519" s="145" t="str">
        <f t="shared" si="4"/>
        <v xml:space="preserve"> </v>
      </c>
      <c r="GU519" s="145" t="str">
        <f t="shared" si="5"/>
        <v xml:space="preserve"> </v>
      </c>
      <c r="GV519" s="145" t="str">
        <f t="shared" si="6"/>
        <v xml:space="preserve"> </v>
      </c>
      <c r="GW519" s="145" t="str">
        <f t="shared" si="7"/>
        <v xml:space="preserve"> </v>
      </c>
      <c r="GX519" s="145" t="str">
        <f t="shared" si="8"/>
        <v xml:space="preserve"> </v>
      </c>
      <c r="GY519" s="145" t="str">
        <f t="shared" si="9"/>
        <v xml:space="preserve"> </v>
      </c>
      <c r="GZ519" s="145" t="str">
        <f t="shared" si="10"/>
        <v xml:space="preserve"> </v>
      </c>
    </row>
    <row r="520" spans="152:208" x14ac:dyDescent="0.25">
      <c r="GB520" s="145" t="str">
        <f t="shared" si="0"/>
        <v xml:space="preserve"> </v>
      </c>
      <c r="GC520" s="145" t="str">
        <f t="shared" si="11"/>
        <v xml:space="preserve"> </v>
      </c>
      <c r="GD520" s="145" t="str">
        <f t="shared" si="12"/>
        <v xml:space="preserve"> </v>
      </c>
      <c r="GE520" s="145" t="str">
        <f t="shared" si="13"/>
        <v xml:space="preserve"> </v>
      </c>
      <c r="GF520" s="145" t="str">
        <f t="shared" si="14"/>
        <v xml:space="preserve"> </v>
      </c>
      <c r="GG520" s="145" t="str">
        <f t="shared" si="15"/>
        <v xml:space="preserve"> </v>
      </c>
      <c r="GH520" s="145" t="str">
        <f t="shared" si="16"/>
        <v xml:space="preserve"> </v>
      </c>
      <c r="GI520" s="145" t="str">
        <f t="shared" si="17"/>
        <v xml:space="preserve"> </v>
      </c>
      <c r="GJ520" s="145" t="str">
        <f t="shared" si="18"/>
        <v xml:space="preserve"> </v>
      </c>
      <c r="GK520" s="145" t="str">
        <f t="shared" si="19"/>
        <v xml:space="preserve"> </v>
      </c>
      <c r="GL520" s="145" t="str">
        <f t="shared" si="20"/>
        <v xml:space="preserve"> </v>
      </c>
      <c r="GM520" s="145" t="str">
        <f t="shared" si="21"/>
        <v xml:space="preserve"> </v>
      </c>
      <c r="GN520" s="145" t="str">
        <f t="shared" si="22"/>
        <v xml:space="preserve"> </v>
      </c>
      <c r="GO520" s="145" t="str">
        <f t="shared" si="23"/>
        <v xml:space="preserve"> </v>
      </c>
      <c r="GP520" s="145" t="str">
        <f t="shared" si="24"/>
        <v xml:space="preserve"> </v>
      </c>
      <c r="GQ520" s="145" t="str">
        <f t="shared" si="25"/>
        <v xml:space="preserve"> </v>
      </c>
      <c r="GR520" s="145" t="str">
        <f t="shared" si="2"/>
        <v xml:space="preserve"> </v>
      </c>
      <c r="GS520" s="145" t="str">
        <f t="shared" si="3"/>
        <v xml:space="preserve"> </v>
      </c>
      <c r="GT520" s="145" t="str">
        <f t="shared" si="4"/>
        <v xml:space="preserve"> </v>
      </c>
      <c r="GU520" s="145" t="str">
        <f t="shared" si="5"/>
        <v xml:space="preserve"> </v>
      </c>
      <c r="GV520" s="145" t="str">
        <f t="shared" si="6"/>
        <v xml:space="preserve"> </v>
      </c>
      <c r="GW520" s="145" t="str">
        <f t="shared" si="7"/>
        <v xml:space="preserve"> </v>
      </c>
      <c r="GX520" s="145" t="str">
        <f t="shared" si="8"/>
        <v xml:space="preserve"> </v>
      </c>
      <c r="GY520" s="145" t="str">
        <f t="shared" si="9"/>
        <v xml:space="preserve"> </v>
      </c>
      <c r="GZ520" s="145" t="str">
        <f t="shared" si="10"/>
        <v xml:space="preserve"> </v>
      </c>
    </row>
    <row r="521" spans="152:208" x14ac:dyDescent="0.25">
      <c r="GB521" s="145" t="str">
        <f t="shared" si="0"/>
        <v xml:space="preserve"> </v>
      </c>
      <c r="GC521" s="145" t="str">
        <f t="shared" si="11"/>
        <v xml:space="preserve"> </v>
      </c>
      <c r="GD521" s="145" t="str">
        <f t="shared" si="12"/>
        <v xml:space="preserve"> </v>
      </c>
      <c r="GE521" s="145" t="str">
        <f t="shared" si="13"/>
        <v xml:space="preserve"> </v>
      </c>
      <c r="GF521" s="145" t="str">
        <f t="shared" si="14"/>
        <v xml:space="preserve"> </v>
      </c>
      <c r="GG521" s="145" t="str">
        <f t="shared" si="15"/>
        <v xml:space="preserve"> </v>
      </c>
      <c r="GH521" s="145" t="str">
        <f t="shared" si="16"/>
        <v xml:space="preserve"> </v>
      </c>
      <c r="GI521" s="145" t="str">
        <f t="shared" si="17"/>
        <v xml:space="preserve"> </v>
      </c>
      <c r="GJ521" s="145" t="str">
        <f t="shared" si="18"/>
        <v xml:space="preserve"> </v>
      </c>
      <c r="GK521" s="145" t="str">
        <f t="shared" si="19"/>
        <v xml:space="preserve"> </v>
      </c>
      <c r="GL521" s="145" t="str">
        <f t="shared" si="20"/>
        <v xml:space="preserve"> </v>
      </c>
      <c r="GM521" s="145" t="str">
        <f t="shared" si="21"/>
        <v xml:space="preserve"> </v>
      </c>
      <c r="GN521" s="145" t="str">
        <f t="shared" si="22"/>
        <v xml:space="preserve"> </v>
      </c>
      <c r="GO521" s="145" t="str">
        <f t="shared" si="23"/>
        <v xml:space="preserve"> </v>
      </c>
      <c r="GP521" s="145" t="str">
        <f t="shared" si="24"/>
        <v xml:space="preserve"> </v>
      </c>
      <c r="GQ521" s="145" t="str">
        <f t="shared" si="25"/>
        <v xml:space="preserve"> </v>
      </c>
      <c r="GR521" s="145" t="str">
        <f t="shared" si="2"/>
        <v xml:space="preserve"> </v>
      </c>
      <c r="GS521" s="145" t="str">
        <f t="shared" si="3"/>
        <v xml:space="preserve"> </v>
      </c>
      <c r="GT521" s="145" t="str">
        <f t="shared" si="4"/>
        <v xml:space="preserve"> </v>
      </c>
      <c r="GU521" s="145" t="str">
        <f t="shared" si="5"/>
        <v xml:space="preserve"> </v>
      </c>
      <c r="GV521" s="145" t="str">
        <f t="shared" si="6"/>
        <v xml:space="preserve"> </v>
      </c>
      <c r="GW521" s="145" t="str">
        <f t="shared" si="7"/>
        <v xml:space="preserve"> </v>
      </c>
      <c r="GX521" s="145" t="str">
        <f t="shared" si="8"/>
        <v xml:space="preserve"> </v>
      </c>
      <c r="GY521" s="145" t="str">
        <f t="shared" si="9"/>
        <v xml:space="preserve"> </v>
      </c>
      <c r="GZ521" s="145" t="str">
        <f t="shared" si="10"/>
        <v xml:space="preserve"> </v>
      </c>
    </row>
    <row r="522" spans="152:208" x14ac:dyDescent="0.25">
      <c r="GB522" s="145" t="str">
        <f t="shared" si="0"/>
        <v xml:space="preserve"> </v>
      </c>
      <c r="GC522" s="145" t="str">
        <f t="shared" si="11"/>
        <v xml:space="preserve"> </v>
      </c>
      <c r="GD522" s="145" t="str">
        <f t="shared" si="12"/>
        <v xml:space="preserve"> </v>
      </c>
      <c r="GE522" s="145" t="str">
        <f t="shared" si="13"/>
        <v xml:space="preserve"> </v>
      </c>
      <c r="GF522" s="145" t="str">
        <f t="shared" si="14"/>
        <v xml:space="preserve"> </v>
      </c>
      <c r="GG522" s="145" t="str">
        <f t="shared" si="15"/>
        <v xml:space="preserve"> </v>
      </c>
      <c r="GH522" s="145" t="str">
        <f t="shared" si="16"/>
        <v xml:space="preserve"> </v>
      </c>
      <c r="GI522" s="145" t="str">
        <f t="shared" si="17"/>
        <v xml:space="preserve"> </v>
      </c>
      <c r="GJ522" s="145" t="str">
        <f t="shared" si="18"/>
        <v xml:space="preserve"> </v>
      </c>
      <c r="GK522" s="145" t="str">
        <f t="shared" si="19"/>
        <v xml:space="preserve"> </v>
      </c>
      <c r="GL522" s="145" t="str">
        <f t="shared" si="20"/>
        <v xml:space="preserve"> </v>
      </c>
      <c r="GM522" s="145" t="str">
        <f t="shared" si="21"/>
        <v xml:space="preserve"> </v>
      </c>
      <c r="GN522" s="145" t="str">
        <f t="shared" si="22"/>
        <v xml:space="preserve"> </v>
      </c>
      <c r="GO522" s="145" t="str">
        <f t="shared" si="23"/>
        <v xml:space="preserve"> </v>
      </c>
      <c r="GP522" s="145" t="str">
        <f t="shared" si="24"/>
        <v xml:space="preserve"> </v>
      </c>
      <c r="GQ522" s="145" t="str">
        <f t="shared" si="25"/>
        <v xml:space="preserve"> </v>
      </c>
      <c r="GR522" s="145" t="str">
        <f t="shared" si="2"/>
        <v xml:space="preserve"> </v>
      </c>
      <c r="GS522" s="145" t="str">
        <f t="shared" si="3"/>
        <v xml:space="preserve"> </v>
      </c>
      <c r="GT522" s="145" t="str">
        <f t="shared" si="4"/>
        <v xml:space="preserve"> </v>
      </c>
      <c r="GU522" s="145" t="str">
        <f t="shared" si="5"/>
        <v xml:space="preserve"> </v>
      </c>
      <c r="GV522" s="145" t="str">
        <f t="shared" si="6"/>
        <v xml:space="preserve"> </v>
      </c>
      <c r="GW522" s="145" t="str">
        <f t="shared" si="7"/>
        <v xml:space="preserve"> </v>
      </c>
      <c r="GX522" s="145" t="str">
        <f t="shared" si="8"/>
        <v xml:space="preserve"> </v>
      </c>
      <c r="GY522" s="145" t="str">
        <f t="shared" si="9"/>
        <v xml:space="preserve"> </v>
      </c>
      <c r="GZ522" s="145" t="str">
        <f t="shared" si="10"/>
        <v xml:space="preserve"> </v>
      </c>
    </row>
    <row r="523" spans="152:208" x14ac:dyDescent="0.25">
      <c r="GB523" s="145" t="str">
        <f t="shared" si="0"/>
        <v xml:space="preserve"> </v>
      </c>
      <c r="GC523" s="145" t="str">
        <f t="shared" si="11"/>
        <v xml:space="preserve"> </v>
      </c>
      <c r="GD523" s="145" t="str">
        <f t="shared" si="12"/>
        <v xml:space="preserve"> </v>
      </c>
      <c r="GE523" s="145" t="str">
        <f t="shared" si="13"/>
        <v xml:space="preserve"> </v>
      </c>
      <c r="GF523" s="145" t="str">
        <f t="shared" si="14"/>
        <v xml:space="preserve"> </v>
      </c>
      <c r="GG523" s="145" t="str">
        <f t="shared" si="15"/>
        <v xml:space="preserve"> </v>
      </c>
      <c r="GH523" s="145" t="str">
        <f t="shared" si="16"/>
        <v xml:space="preserve"> </v>
      </c>
      <c r="GI523" s="145" t="str">
        <f t="shared" si="17"/>
        <v xml:space="preserve"> </v>
      </c>
      <c r="GJ523" s="145" t="str">
        <f t="shared" si="18"/>
        <v xml:space="preserve"> </v>
      </c>
      <c r="GK523" s="145" t="str">
        <f t="shared" si="19"/>
        <v xml:space="preserve"> </v>
      </c>
      <c r="GL523" s="145" t="str">
        <f t="shared" si="20"/>
        <v xml:space="preserve"> </v>
      </c>
      <c r="GM523" s="145" t="str">
        <f t="shared" si="21"/>
        <v xml:space="preserve"> </v>
      </c>
      <c r="GN523" s="145" t="str">
        <f t="shared" si="22"/>
        <v xml:space="preserve"> </v>
      </c>
      <c r="GO523" s="145" t="str">
        <f t="shared" si="23"/>
        <v xml:space="preserve"> </v>
      </c>
      <c r="GP523" s="145" t="str">
        <f t="shared" si="24"/>
        <v xml:space="preserve"> </v>
      </c>
      <c r="GQ523" s="145" t="str">
        <f t="shared" si="25"/>
        <v xml:space="preserve"> </v>
      </c>
      <c r="GR523" s="145" t="str">
        <f t="shared" si="2"/>
        <v xml:space="preserve"> </v>
      </c>
      <c r="GS523" s="145" t="str">
        <f t="shared" si="3"/>
        <v xml:space="preserve"> </v>
      </c>
      <c r="GT523" s="145" t="str">
        <f t="shared" si="4"/>
        <v xml:space="preserve"> </v>
      </c>
      <c r="GU523" s="145" t="str">
        <f t="shared" si="5"/>
        <v xml:space="preserve"> </v>
      </c>
      <c r="GV523" s="145" t="str">
        <f t="shared" si="6"/>
        <v xml:space="preserve"> </v>
      </c>
      <c r="GW523" s="145" t="str">
        <f t="shared" si="7"/>
        <v xml:space="preserve"> </v>
      </c>
      <c r="GX523" s="145" t="str">
        <f t="shared" si="8"/>
        <v xml:space="preserve"> </v>
      </c>
      <c r="GY523" s="145" t="str">
        <f t="shared" si="9"/>
        <v xml:space="preserve"> </v>
      </c>
      <c r="GZ523" s="145" t="str">
        <f t="shared" si="10"/>
        <v xml:space="preserve"> </v>
      </c>
    </row>
    <row r="524" spans="152:208" x14ac:dyDescent="0.25">
      <c r="GB524" s="145" t="str">
        <f t="shared" si="0"/>
        <v xml:space="preserve"> </v>
      </c>
      <c r="GC524" s="145" t="str">
        <f t="shared" si="11"/>
        <v xml:space="preserve"> </v>
      </c>
      <c r="GD524" s="145" t="str">
        <f t="shared" si="12"/>
        <v xml:space="preserve"> </v>
      </c>
      <c r="GE524" s="145" t="str">
        <f t="shared" si="13"/>
        <v xml:space="preserve"> </v>
      </c>
      <c r="GF524" s="145" t="str">
        <f t="shared" si="14"/>
        <v xml:space="preserve"> </v>
      </c>
      <c r="GG524" s="145" t="str">
        <f t="shared" si="15"/>
        <v xml:space="preserve"> </v>
      </c>
      <c r="GH524" s="145" t="str">
        <f t="shared" si="16"/>
        <v xml:space="preserve"> </v>
      </c>
      <c r="GI524" s="145" t="str">
        <f t="shared" si="17"/>
        <v xml:space="preserve"> </v>
      </c>
      <c r="GJ524" s="145" t="str">
        <f t="shared" si="18"/>
        <v xml:space="preserve"> </v>
      </c>
      <c r="GK524" s="145" t="str">
        <f t="shared" si="19"/>
        <v xml:space="preserve"> </v>
      </c>
      <c r="GL524" s="145" t="str">
        <f t="shared" si="20"/>
        <v xml:space="preserve"> </v>
      </c>
      <c r="GM524" s="145" t="str">
        <f t="shared" si="21"/>
        <v xml:space="preserve"> </v>
      </c>
      <c r="GN524" s="145" t="str">
        <f t="shared" si="22"/>
        <v xml:space="preserve"> </v>
      </c>
      <c r="GO524" s="145" t="str">
        <f t="shared" si="23"/>
        <v xml:space="preserve"> </v>
      </c>
      <c r="GP524" s="145" t="str">
        <f t="shared" si="24"/>
        <v xml:space="preserve"> </v>
      </c>
      <c r="GQ524" s="145" t="str">
        <f t="shared" si="25"/>
        <v xml:space="preserve"> </v>
      </c>
      <c r="GR524" s="145" t="str">
        <f t="shared" si="2"/>
        <v xml:space="preserve"> </v>
      </c>
      <c r="GS524" s="145" t="str">
        <f t="shared" si="3"/>
        <v xml:space="preserve"> </v>
      </c>
      <c r="GT524" s="145" t="str">
        <f t="shared" si="4"/>
        <v xml:space="preserve"> </v>
      </c>
      <c r="GU524" s="145" t="str">
        <f t="shared" si="5"/>
        <v xml:space="preserve"> </v>
      </c>
      <c r="GV524" s="145" t="str">
        <f t="shared" si="6"/>
        <v xml:space="preserve"> </v>
      </c>
      <c r="GW524" s="145" t="str">
        <f t="shared" si="7"/>
        <v xml:space="preserve"> </v>
      </c>
      <c r="GX524" s="145" t="str">
        <f t="shared" si="8"/>
        <v xml:space="preserve"> </v>
      </c>
      <c r="GY524" s="145" t="str">
        <f t="shared" si="9"/>
        <v xml:space="preserve"> </v>
      </c>
      <c r="GZ524" s="145" t="str">
        <f t="shared" si="10"/>
        <v xml:space="preserve"> </v>
      </c>
    </row>
    <row r="525" spans="152:208" x14ac:dyDescent="0.25">
      <c r="GB525" s="145" t="str">
        <f t="shared" si="0"/>
        <v xml:space="preserve"> </v>
      </c>
      <c r="GC525" s="145" t="str">
        <f t="shared" si="11"/>
        <v xml:space="preserve"> </v>
      </c>
      <c r="GD525" s="145" t="str">
        <f t="shared" si="12"/>
        <v xml:space="preserve"> </v>
      </c>
      <c r="GE525" s="145" t="str">
        <f t="shared" si="13"/>
        <v xml:space="preserve"> </v>
      </c>
      <c r="GF525" s="145" t="str">
        <f t="shared" si="14"/>
        <v xml:space="preserve"> </v>
      </c>
      <c r="GG525" s="145" t="str">
        <f t="shared" si="15"/>
        <v xml:space="preserve"> </v>
      </c>
      <c r="GH525" s="145" t="str">
        <f t="shared" si="16"/>
        <v xml:space="preserve"> </v>
      </c>
      <c r="GI525" s="145" t="str">
        <f t="shared" si="17"/>
        <v xml:space="preserve"> </v>
      </c>
      <c r="GJ525" s="145" t="str">
        <f t="shared" si="18"/>
        <v xml:space="preserve"> </v>
      </c>
      <c r="GK525" s="145" t="str">
        <f t="shared" si="19"/>
        <v xml:space="preserve"> </v>
      </c>
      <c r="GL525" s="145" t="str">
        <f t="shared" si="20"/>
        <v xml:space="preserve"> </v>
      </c>
      <c r="GM525" s="145" t="str">
        <f t="shared" si="21"/>
        <v xml:space="preserve"> </v>
      </c>
      <c r="GN525" s="145" t="str">
        <f t="shared" si="22"/>
        <v xml:space="preserve"> </v>
      </c>
      <c r="GO525" s="145" t="str">
        <f t="shared" si="23"/>
        <v xml:space="preserve"> </v>
      </c>
      <c r="GP525" s="145" t="str">
        <f t="shared" si="24"/>
        <v xml:space="preserve"> </v>
      </c>
      <c r="GQ525" s="145" t="str">
        <f t="shared" si="25"/>
        <v xml:space="preserve"> </v>
      </c>
      <c r="GR525" s="145" t="str">
        <f t="shared" si="2"/>
        <v xml:space="preserve"> </v>
      </c>
      <c r="GS525" s="145" t="str">
        <f t="shared" si="3"/>
        <v xml:space="preserve"> </v>
      </c>
      <c r="GT525" s="145" t="str">
        <f t="shared" si="4"/>
        <v xml:space="preserve"> </v>
      </c>
      <c r="GU525" s="145" t="str">
        <f t="shared" si="5"/>
        <v xml:space="preserve"> </v>
      </c>
      <c r="GV525" s="145" t="str">
        <f t="shared" si="6"/>
        <v xml:space="preserve"> </v>
      </c>
      <c r="GW525" s="145" t="str">
        <f t="shared" si="7"/>
        <v xml:space="preserve"> </v>
      </c>
      <c r="GX525" s="145" t="str">
        <f t="shared" si="8"/>
        <v xml:space="preserve"> </v>
      </c>
      <c r="GY525" s="145" t="str">
        <f t="shared" si="9"/>
        <v xml:space="preserve"> </v>
      </c>
      <c r="GZ525" s="145" t="str">
        <f t="shared" si="10"/>
        <v xml:space="preserve"> </v>
      </c>
    </row>
    <row r="526" spans="152:208" x14ac:dyDescent="0.25">
      <c r="GB526" s="145" t="str">
        <f t="shared" si="0"/>
        <v xml:space="preserve"> </v>
      </c>
      <c r="GC526" s="145" t="str">
        <f t="shared" si="11"/>
        <v xml:space="preserve"> </v>
      </c>
      <c r="GD526" s="145" t="str">
        <f t="shared" si="12"/>
        <v xml:space="preserve"> </v>
      </c>
      <c r="GE526" s="145" t="str">
        <f t="shared" si="13"/>
        <v xml:space="preserve"> </v>
      </c>
      <c r="GF526" s="145" t="str">
        <f t="shared" si="14"/>
        <v xml:space="preserve"> </v>
      </c>
      <c r="GG526" s="145" t="str">
        <f t="shared" si="15"/>
        <v xml:space="preserve"> </v>
      </c>
      <c r="GH526" s="145" t="str">
        <f t="shared" si="16"/>
        <v xml:space="preserve"> </v>
      </c>
      <c r="GI526" s="145" t="str">
        <f t="shared" si="17"/>
        <v xml:space="preserve"> </v>
      </c>
      <c r="GJ526" s="145" t="str">
        <f t="shared" si="18"/>
        <v xml:space="preserve"> </v>
      </c>
      <c r="GK526" s="145" t="str">
        <f t="shared" si="19"/>
        <v xml:space="preserve"> </v>
      </c>
      <c r="GL526" s="145" t="str">
        <f t="shared" si="20"/>
        <v xml:space="preserve"> </v>
      </c>
      <c r="GM526" s="145" t="str">
        <f t="shared" si="21"/>
        <v xml:space="preserve"> </v>
      </c>
      <c r="GN526" s="145" t="str">
        <f t="shared" si="22"/>
        <v xml:space="preserve"> </v>
      </c>
      <c r="GO526" s="145" t="str">
        <f t="shared" si="23"/>
        <v xml:space="preserve"> </v>
      </c>
      <c r="GP526" s="145" t="str">
        <f t="shared" si="24"/>
        <v xml:space="preserve"> </v>
      </c>
      <c r="GQ526" s="145" t="str">
        <f t="shared" si="25"/>
        <v xml:space="preserve"> </v>
      </c>
      <c r="GR526" s="145" t="str">
        <f t="shared" si="2"/>
        <v xml:space="preserve"> </v>
      </c>
      <c r="GS526" s="145" t="str">
        <f t="shared" si="3"/>
        <v xml:space="preserve"> </v>
      </c>
      <c r="GT526" s="145" t="str">
        <f t="shared" si="4"/>
        <v xml:space="preserve"> </v>
      </c>
      <c r="GU526" s="145" t="str">
        <f t="shared" si="5"/>
        <v xml:space="preserve"> </v>
      </c>
      <c r="GV526" s="145" t="str">
        <f t="shared" si="6"/>
        <v xml:space="preserve"> </v>
      </c>
      <c r="GW526" s="145" t="str">
        <f t="shared" si="7"/>
        <v xml:space="preserve"> </v>
      </c>
      <c r="GX526" s="145" t="str">
        <f t="shared" si="8"/>
        <v xml:space="preserve"> </v>
      </c>
      <c r="GY526" s="145" t="str">
        <f t="shared" si="9"/>
        <v xml:space="preserve"> </v>
      </c>
      <c r="GZ526" s="145" t="str">
        <f t="shared" si="10"/>
        <v xml:space="preserve"> </v>
      </c>
    </row>
    <row r="527" spans="152:208" x14ac:dyDescent="0.25">
      <c r="GB527" s="145" t="str">
        <f t="shared" si="0"/>
        <v xml:space="preserve"> </v>
      </c>
      <c r="GC527" s="145" t="str">
        <f t="shared" si="11"/>
        <v xml:space="preserve"> </v>
      </c>
      <c r="GD527" s="145" t="str">
        <f t="shared" si="12"/>
        <v xml:space="preserve"> </v>
      </c>
      <c r="GE527" s="145" t="str">
        <f t="shared" si="13"/>
        <v xml:space="preserve"> </v>
      </c>
      <c r="GF527" s="145" t="str">
        <f t="shared" si="14"/>
        <v xml:space="preserve"> </v>
      </c>
      <c r="GG527" s="145" t="str">
        <f t="shared" si="15"/>
        <v xml:space="preserve"> </v>
      </c>
      <c r="GH527" s="145" t="str">
        <f t="shared" si="16"/>
        <v xml:space="preserve"> </v>
      </c>
      <c r="GI527" s="145" t="str">
        <f t="shared" si="17"/>
        <v xml:space="preserve"> </v>
      </c>
      <c r="GJ527" s="145" t="str">
        <f t="shared" si="18"/>
        <v xml:space="preserve"> </v>
      </c>
      <c r="GK527" s="145" t="str">
        <f t="shared" si="19"/>
        <v xml:space="preserve"> </v>
      </c>
      <c r="GL527" s="145" t="str">
        <f t="shared" si="20"/>
        <v xml:space="preserve"> </v>
      </c>
      <c r="GM527" s="145" t="str">
        <f t="shared" si="21"/>
        <v xml:space="preserve"> </v>
      </c>
      <c r="GN527" s="145" t="str">
        <f t="shared" si="22"/>
        <v xml:space="preserve"> </v>
      </c>
      <c r="GO527" s="145" t="str">
        <f t="shared" si="23"/>
        <v xml:space="preserve"> </v>
      </c>
      <c r="GP527" s="145" t="str">
        <f t="shared" si="24"/>
        <v xml:space="preserve"> </v>
      </c>
      <c r="GQ527" s="145" t="str">
        <f t="shared" si="25"/>
        <v xml:space="preserve"> </v>
      </c>
      <c r="GR527" s="145" t="str">
        <f t="shared" si="2"/>
        <v xml:space="preserve"> </v>
      </c>
      <c r="GS527" s="145" t="str">
        <f t="shared" si="3"/>
        <v xml:space="preserve"> </v>
      </c>
      <c r="GT527" s="145" t="str">
        <f t="shared" si="4"/>
        <v xml:space="preserve"> </v>
      </c>
      <c r="GU527" s="145" t="str">
        <f t="shared" si="5"/>
        <v xml:space="preserve"> </v>
      </c>
      <c r="GV527" s="145" t="str">
        <f t="shared" si="6"/>
        <v xml:space="preserve"> </v>
      </c>
      <c r="GW527" s="145" t="str">
        <f t="shared" si="7"/>
        <v xml:space="preserve"> </v>
      </c>
      <c r="GX527" s="145" t="str">
        <f t="shared" si="8"/>
        <v xml:space="preserve"> </v>
      </c>
      <c r="GY527" s="145" t="str">
        <f t="shared" si="9"/>
        <v xml:space="preserve"> </v>
      </c>
      <c r="GZ527" s="145" t="str">
        <f t="shared" si="10"/>
        <v xml:space="preserve"> </v>
      </c>
    </row>
    <row r="528" spans="152:208" x14ac:dyDescent="0.25">
      <c r="GB528" s="145" t="str">
        <f t="shared" si="0"/>
        <v xml:space="preserve"> </v>
      </c>
      <c r="GC528" s="145" t="str">
        <f t="shared" si="11"/>
        <v xml:space="preserve"> </v>
      </c>
      <c r="GD528" s="145" t="str">
        <f t="shared" si="12"/>
        <v xml:space="preserve"> </v>
      </c>
      <c r="GE528" s="145" t="str">
        <f t="shared" si="13"/>
        <v xml:space="preserve"> </v>
      </c>
      <c r="GF528" s="145" t="str">
        <f t="shared" si="14"/>
        <v xml:space="preserve"> </v>
      </c>
      <c r="GG528" s="145" t="str">
        <f t="shared" si="15"/>
        <v xml:space="preserve"> </v>
      </c>
      <c r="GH528" s="145" t="str">
        <f t="shared" si="16"/>
        <v xml:space="preserve"> </v>
      </c>
      <c r="GI528" s="145" t="str">
        <f t="shared" si="17"/>
        <v xml:space="preserve"> </v>
      </c>
      <c r="GJ528" s="145" t="str">
        <f t="shared" si="18"/>
        <v xml:space="preserve"> </v>
      </c>
      <c r="GK528" s="145" t="str">
        <f t="shared" si="19"/>
        <v xml:space="preserve"> </v>
      </c>
      <c r="GL528" s="145" t="str">
        <f t="shared" si="20"/>
        <v xml:space="preserve"> </v>
      </c>
      <c r="GM528" s="145" t="str">
        <f t="shared" si="21"/>
        <v xml:space="preserve"> </v>
      </c>
      <c r="GN528" s="145" t="str">
        <f t="shared" si="22"/>
        <v xml:space="preserve"> </v>
      </c>
      <c r="GO528" s="145" t="str">
        <f t="shared" si="23"/>
        <v xml:space="preserve"> </v>
      </c>
      <c r="GP528" s="145" t="str">
        <f t="shared" si="24"/>
        <v xml:space="preserve"> </v>
      </c>
      <c r="GQ528" s="145" t="str">
        <f t="shared" si="25"/>
        <v xml:space="preserve"> </v>
      </c>
      <c r="GR528" s="145" t="str">
        <f t="shared" si="2"/>
        <v xml:space="preserve"> </v>
      </c>
      <c r="GS528" s="145" t="str">
        <f t="shared" si="3"/>
        <v xml:space="preserve"> </v>
      </c>
      <c r="GT528" s="145" t="str">
        <f t="shared" si="4"/>
        <v xml:space="preserve"> </v>
      </c>
      <c r="GU528" s="145" t="str">
        <f t="shared" si="5"/>
        <v xml:space="preserve"> </v>
      </c>
      <c r="GV528" s="145" t="str">
        <f t="shared" si="6"/>
        <v xml:space="preserve"> </v>
      </c>
      <c r="GW528" s="145" t="str">
        <f t="shared" si="7"/>
        <v xml:space="preserve"> </v>
      </c>
      <c r="GX528" s="145" t="str">
        <f t="shared" si="8"/>
        <v xml:space="preserve"> </v>
      </c>
      <c r="GY528" s="145" t="str">
        <f t="shared" si="9"/>
        <v xml:space="preserve"> </v>
      </c>
      <c r="GZ528" s="145" t="str">
        <f t="shared" si="10"/>
        <v xml:space="preserve"> </v>
      </c>
    </row>
    <row r="529" spans="184:208" x14ac:dyDescent="0.25">
      <c r="GB529" s="145" t="str">
        <f t="shared" si="0"/>
        <v xml:space="preserve"> </v>
      </c>
      <c r="GC529" s="145" t="str">
        <f t="shared" si="11"/>
        <v xml:space="preserve"> </v>
      </c>
      <c r="GD529" s="145" t="str">
        <f t="shared" si="12"/>
        <v xml:space="preserve"> </v>
      </c>
      <c r="GE529" s="145" t="str">
        <f t="shared" si="13"/>
        <v xml:space="preserve"> </v>
      </c>
      <c r="GF529" s="145" t="str">
        <f t="shared" si="14"/>
        <v xml:space="preserve"> </v>
      </c>
      <c r="GG529" s="145" t="str">
        <f t="shared" si="15"/>
        <v xml:space="preserve"> </v>
      </c>
      <c r="GH529" s="145" t="str">
        <f t="shared" si="16"/>
        <v xml:space="preserve"> </v>
      </c>
      <c r="GI529" s="145" t="str">
        <f t="shared" si="17"/>
        <v xml:space="preserve"> </v>
      </c>
      <c r="GJ529" s="145" t="str">
        <f t="shared" si="18"/>
        <v xml:space="preserve"> </v>
      </c>
      <c r="GK529" s="145" t="str">
        <f t="shared" si="19"/>
        <v xml:space="preserve"> </v>
      </c>
      <c r="GL529" s="145" t="str">
        <f t="shared" si="20"/>
        <v xml:space="preserve"> </v>
      </c>
      <c r="GM529" s="145" t="str">
        <f t="shared" si="21"/>
        <v xml:space="preserve"> </v>
      </c>
      <c r="GN529" s="145" t="str">
        <f t="shared" si="22"/>
        <v xml:space="preserve"> </v>
      </c>
      <c r="GO529" s="145" t="str">
        <f t="shared" si="23"/>
        <v xml:space="preserve"> </v>
      </c>
      <c r="GP529" s="145" t="str">
        <f t="shared" si="24"/>
        <v xml:space="preserve"> </v>
      </c>
      <c r="GQ529" s="145" t="str">
        <f t="shared" si="25"/>
        <v xml:space="preserve"> </v>
      </c>
      <c r="GR529" s="145" t="str">
        <f t="shared" si="2"/>
        <v xml:space="preserve"> </v>
      </c>
      <c r="GS529" s="145" t="str">
        <f t="shared" si="3"/>
        <v xml:space="preserve"> </v>
      </c>
      <c r="GT529" s="145" t="str">
        <f t="shared" si="4"/>
        <v xml:space="preserve"> </v>
      </c>
      <c r="GU529" s="145" t="str">
        <f t="shared" si="5"/>
        <v xml:space="preserve"> </v>
      </c>
      <c r="GV529" s="145" t="str">
        <f t="shared" si="6"/>
        <v xml:space="preserve"> </v>
      </c>
      <c r="GW529" s="145" t="str">
        <f t="shared" si="7"/>
        <v xml:space="preserve"> </v>
      </c>
      <c r="GX529" s="145" t="str">
        <f t="shared" si="8"/>
        <v xml:space="preserve"> </v>
      </c>
      <c r="GY529" s="145" t="str">
        <f t="shared" si="9"/>
        <v xml:space="preserve"> </v>
      </c>
      <c r="GZ529" s="145" t="str">
        <f t="shared" si="10"/>
        <v xml:space="preserve"> </v>
      </c>
    </row>
    <row r="530" spans="184:208" x14ac:dyDescent="0.25">
      <c r="GB530" s="145" t="str">
        <f t="shared" si="0"/>
        <v xml:space="preserve"> </v>
      </c>
      <c r="GC530" s="145" t="str">
        <f t="shared" si="11"/>
        <v xml:space="preserve"> </v>
      </c>
      <c r="GD530" s="145" t="str">
        <f t="shared" si="12"/>
        <v xml:space="preserve"> </v>
      </c>
      <c r="GE530" s="145" t="str">
        <f t="shared" si="13"/>
        <v xml:space="preserve"> </v>
      </c>
      <c r="GF530" s="145" t="str">
        <f t="shared" si="14"/>
        <v xml:space="preserve"> </v>
      </c>
      <c r="GG530" s="145" t="str">
        <f t="shared" si="15"/>
        <v xml:space="preserve"> </v>
      </c>
      <c r="GH530" s="145" t="str">
        <f t="shared" si="16"/>
        <v xml:space="preserve"> </v>
      </c>
      <c r="GI530" s="145" t="str">
        <f t="shared" si="17"/>
        <v xml:space="preserve"> </v>
      </c>
      <c r="GJ530" s="145" t="str">
        <f t="shared" si="18"/>
        <v xml:space="preserve"> </v>
      </c>
      <c r="GK530" s="145" t="str">
        <f t="shared" si="19"/>
        <v xml:space="preserve"> </v>
      </c>
      <c r="GL530" s="145" t="str">
        <f t="shared" si="20"/>
        <v xml:space="preserve"> </v>
      </c>
      <c r="GM530" s="145" t="str">
        <f t="shared" si="21"/>
        <v xml:space="preserve"> </v>
      </c>
      <c r="GN530" s="145" t="str">
        <f t="shared" si="22"/>
        <v xml:space="preserve"> </v>
      </c>
      <c r="GO530" s="145" t="str">
        <f t="shared" si="23"/>
        <v xml:space="preserve"> </v>
      </c>
      <c r="GP530" s="145" t="str">
        <f t="shared" si="24"/>
        <v xml:space="preserve"> </v>
      </c>
      <c r="GQ530" s="145" t="str">
        <f t="shared" si="25"/>
        <v xml:space="preserve"> </v>
      </c>
      <c r="GR530" s="145" t="str">
        <f t="shared" si="2"/>
        <v xml:space="preserve"> </v>
      </c>
      <c r="GS530" s="145" t="str">
        <f t="shared" si="3"/>
        <v xml:space="preserve"> </v>
      </c>
      <c r="GT530" s="145" t="str">
        <f t="shared" si="4"/>
        <v xml:space="preserve"> </v>
      </c>
      <c r="GU530" s="145" t="str">
        <f t="shared" si="5"/>
        <v xml:space="preserve"> </v>
      </c>
      <c r="GV530" s="145" t="str">
        <f t="shared" si="6"/>
        <v xml:space="preserve"> </v>
      </c>
      <c r="GW530" s="145" t="str">
        <f t="shared" si="7"/>
        <v xml:space="preserve"> </v>
      </c>
      <c r="GX530" s="145" t="str">
        <f t="shared" si="8"/>
        <v xml:space="preserve"> </v>
      </c>
      <c r="GY530" s="145" t="str">
        <f t="shared" si="9"/>
        <v xml:space="preserve"> </v>
      </c>
      <c r="GZ530" s="145" t="str">
        <f t="shared" si="10"/>
        <v xml:space="preserve"> </v>
      </c>
    </row>
    <row r="531" spans="184:208" x14ac:dyDescent="0.25">
      <c r="GB531" s="145" t="str">
        <f t="shared" si="0"/>
        <v xml:space="preserve"> </v>
      </c>
      <c r="GC531" s="145" t="str">
        <f t="shared" si="11"/>
        <v xml:space="preserve"> </v>
      </c>
      <c r="GD531" s="145" t="str">
        <f t="shared" si="12"/>
        <v xml:space="preserve"> </v>
      </c>
      <c r="GE531" s="145" t="str">
        <f t="shared" si="13"/>
        <v xml:space="preserve"> </v>
      </c>
      <c r="GF531" s="145" t="str">
        <f t="shared" si="14"/>
        <v xml:space="preserve"> </v>
      </c>
      <c r="GG531" s="145" t="str">
        <f t="shared" si="15"/>
        <v xml:space="preserve"> </v>
      </c>
      <c r="GH531" s="145" t="str">
        <f t="shared" si="16"/>
        <v xml:space="preserve"> </v>
      </c>
      <c r="GI531" s="145" t="str">
        <f t="shared" si="17"/>
        <v xml:space="preserve"> </v>
      </c>
      <c r="GJ531" s="145" t="str">
        <f t="shared" si="18"/>
        <v xml:space="preserve"> </v>
      </c>
      <c r="GK531" s="145" t="str">
        <f t="shared" si="19"/>
        <v xml:space="preserve"> </v>
      </c>
      <c r="GL531" s="145" t="str">
        <f t="shared" si="20"/>
        <v xml:space="preserve"> </v>
      </c>
      <c r="GM531" s="145" t="str">
        <f t="shared" si="21"/>
        <v xml:space="preserve"> </v>
      </c>
      <c r="GN531" s="145" t="str">
        <f t="shared" si="22"/>
        <v xml:space="preserve"> </v>
      </c>
      <c r="GO531" s="145" t="str">
        <f t="shared" si="23"/>
        <v xml:space="preserve"> </v>
      </c>
      <c r="GP531" s="145" t="str">
        <f t="shared" si="24"/>
        <v xml:space="preserve"> </v>
      </c>
      <c r="GQ531" s="145" t="str">
        <f t="shared" si="25"/>
        <v xml:space="preserve"> </v>
      </c>
      <c r="GR531" s="145" t="str">
        <f t="shared" si="2"/>
        <v xml:space="preserve"> </v>
      </c>
      <c r="GS531" s="145" t="str">
        <f t="shared" si="3"/>
        <v xml:space="preserve"> </v>
      </c>
      <c r="GT531" s="145" t="str">
        <f t="shared" si="4"/>
        <v xml:space="preserve"> </v>
      </c>
      <c r="GU531" s="145" t="str">
        <f t="shared" si="5"/>
        <v xml:space="preserve"> </v>
      </c>
      <c r="GV531" s="145" t="str">
        <f t="shared" si="6"/>
        <v xml:space="preserve"> </v>
      </c>
      <c r="GW531" s="145" t="str">
        <f t="shared" si="7"/>
        <v xml:space="preserve"> </v>
      </c>
      <c r="GX531" s="145" t="str">
        <f t="shared" si="8"/>
        <v xml:space="preserve"> </v>
      </c>
      <c r="GY531" s="145" t="str">
        <f t="shared" si="9"/>
        <v xml:space="preserve"> </v>
      </c>
      <c r="GZ531" s="145" t="str">
        <f t="shared" si="10"/>
        <v xml:space="preserve"> </v>
      </c>
    </row>
    <row r="532" spans="184:208" x14ac:dyDescent="0.25">
      <c r="GB532" s="145" t="str">
        <f t="shared" si="0"/>
        <v xml:space="preserve"> </v>
      </c>
      <c r="GC532" s="145" t="str">
        <f t="shared" si="11"/>
        <v xml:space="preserve"> </v>
      </c>
      <c r="GD532" s="145" t="str">
        <f t="shared" si="12"/>
        <v xml:space="preserve"> </v>
      </c>
      <c r="GE532" s="145" t="str">
        <f t="shared" si="13"/>
        <v xml:space="preserve"> </v>
      </c>
      <c r="GF532" s="145" t="str">
        <f t="shared" si="14"/>
        <v xml:space="preserve"> </v>
      </c>
      <c r="GG532" s="145" t="str">
        <f t="shared" si="15"/>
        <v xml:space="preserve"> </v>
      </c>
      <c r="GH532" s="145" t="str">
        <f t="shared" si="16"/>
        <v xml:space="preserve"> </v>
      </c>
      <c r="GI532" s="145" t="str">
        <f t="shared" si="17"/>
        <v xml:space="preserve"> </v>
      </c>
      <c r="GJ532" s="145" t="str">
        <f t="shared" si="18"/>
        <v xml:space="preserve"> </v>
      </c>
      <c r="GK532" s="145" t="str">
        <f t="shared" si="19"/>
        <v xml:space="preserve"> </v>
      </c>
      <c r="GL532" s="145" t="str">
        <f t="shared" si="20"/>
        <v xml:space="preserve"> </v>
      </c>
      <c r="GM532" s="145" t="str">
        <f t="shared" si="21"/>
        <v xml:space="preserve"> </v>
      </c>
      <c r="GN532" s="145" t="str">
        <f t="shared" si="22"/>
        <v xml:space="preserve"> </v>
      </c>
      <c r="GO532" s="145" t="str">
        <f t="shared" si="23"/>
        <v xml:space="preserve"> </v>
      </c>
      <c r="GP532" s="145" t="str">
        <f t="shared" si="24"/>
        <v xml:space="preserve"> </v>
      </c>
      <c r="GQ532" s="145" t="str">
        <f t="shared" si="25"/>
        <v xml:space="preserve"> </v>
      </c>
      <c r="GR532" s="145" t="str">
        <f t="shared" si="2"/>
        <v xml:space="preserve"> </v>
      </c>
      <c r="GS532" s="145" t="str">
        <f t="shared" si="3"/>
        <v xml:space="preserve"> </v>
      </c>
      <c r="GT532" s="145" t="str">
        <f t="shared" si="4"/>
        <v xml:space="preserve"> </v>
      </c>
      <c r="GU532" s="145" t="str">
        <f t="shared" si="5"/>
        <v xml:space="preserve"> </v>
      </c>
      <c r="GV532" s="145" t="str">
        <f t="shared" si="6"/>
        <v xml:space="preserve"> </v>
      </c>
      <c r="GW532" s="145" t="str">
        <f t="shared" si="7"/>
        <v xml:space="preserve"> </v>
      </c>
      <c r="GX532" s="145" t="str">
        <f t="shared" si="8"/>
        <v xml:space="preserve"> </v>
      </c>
      <c r="GY532" s="145" t="str">
        <f t="shared" si="9"/>
        <v xml:space="preserve"> </v>
      </c>
      <c r="GZ532" s="145" t="str">
        <f t="shared" si="10"/>
        <v xml:space="preserve"> </v>
      </c>
    </row>
    <row r="533" spans="184:208" x14ac:dyDescent="0.25">
      <c r="GB533" s="145" t="str">
        <f t="shared" si="0"/>
        <v xml:space="preserve"> </v>
      </c>
      <c r="GC533" s="145" t="str">
        <f t="shared" si="11"/>
        <v xml:space="preserve"> </v>
      </c>
      <c r="GD533" s="145" t="str">
        <f t="shared" si="12"/>
        <v xml:space="preserve"> </v>
      </c>
      <c r="GE533" s="145" t="str">
        <f t="shared" si="13"/>
        <v xml:space="preserve"> </v>
      </c>
      <c r="GF533" s="145" t="str">
        <f t="shared" si="14"/>
        <v xml:space="preserve"> </v>
      </c>
      <c r="GG533" s="145" t="str">
        <f t="shared" si="15"/>
        <v xml:space="preserve"> </v>
      </c>
      <c r="GH533" s="145" t="str">
        <f t="shared" si="16"/>
        <v xml:space="preserve"> </v>
      </c>
      <c r="GI533" s="145" t="str">
        <f t="shared" si="17"/>
        <v xml:space="preserve"> </v>
      </c>
      <c r="GJ533" s="145" t="str">
        <f t="shared" si="18"/>
        <v xml:space="preserve"> </v>
      </c>
      <c r="GK533" s="145" t="str">
        <f t="shared" si="19"/>
        <v xml:space="preserve"> </v>
      </c>
      <c r="GL533" s="145" t="str">
        <f t="shared" si="20"/>
        <v xml:space="preserve"> </v>
      </c>
      <c r="GM533" s="145" t="str">
        <f t="shared" si="21"/>
        <v xml:space="preserve"> </v>
      </c>
      <c r="GN533" s="145" t="str">
        <f t="shared" si="22"/>
        <v xml:space="preserve"> </v>
      </c>
      <c r="GO533" s="145" t="str">
        <f t="shared" si="23"/>
        <v xml:space="preserve"> </v>
      </c>
      <c r="GP533" s="145" t="str">
        <f t="shared" si="24"/>
        <v xml:space="preserve"> </v>
      </c>
      <c r="GQ533" s="145" t="str">
        <f t="shared" si="25"/>
        <v xml:space="preserve"> </v>
      </c>
      <c r="GR533" s="145" t="str">
        <f t="shared" si="2"/>
        <v xml:space="preserve"> </v>
      </c>
      <c r="GS533" s="145" t="str">
        <f t="shared" si="3"/>
        <v xml:space="preserve"> </v>
      </c>
      <c r="GT533" s="145" t="str">
        <f t="shared" si="4"/>
        <v xml:space="preserve"> </v>
      </c>
      <c r="GU533" s="145" t="str">
        <f t="shared" si="5"/>
        <v xml:space="preserve"> </v>
      </c>
      <c r="GV533" s="145" t="str">
        <f t="shared" si="6"/>
        <v xml:space="preserve"> </v>
      </c>
      <c r="GW533" s="145" t="str">
        <f t="shared" si="7"/>
        <v xml:space="preserve"> </v>
      </c>
      <c r="GX533" s="145" t="str">
        <f t="shared" si="8"/>
        <v xml:space="preserve"> </v>
      </c>
      <c r="GY533" s="145" t="str">
        <f t="shared" si="9"/>
        <v xml:space="preserve"> </v>
      </c>
      <c r="GZ533" s="145" t="str">
        <f t="shared" si="10"/>
        <v xml:space="preserve"> </v>
      </c>
    </row>
    <row r="534" spans="184:208" x14ac:dyDescent="0.25">
      <c r="GB534" s="145" t="str">
        <f t="shared" si="0"/>
        <v xml:space="preserve"> </v>
      </c>
      <c r="GC534" s="145" t="str">
        <f t="shared" si="11"/>
        <v xml:space="preserve"> </v>
      </c>
      <c r="GD534" s="145" t="str">
        <f t="shared" si="12"/>
        <v xml:space="preserve"> </v>
      </c>
      <c r="GE534" s="145" t="str">
        <f t="shared" si="13"/>
        <v xml:space="preserve"> </v>
      </c>
      <c r="GF534" s="145" t="str">
        <f t="shared" si="14"/>
        <v xml:space="preserve"> </v>
      </c>
      <c r="GG534" s="145" t="str">
        <f t="shared" si="15"/>
        <v xml:space="preserve"> </v>
      </c>
      <c r="GH534" s="145" t="str">
        <f t="shared" si="16"/>
        <v xml:space="preserve"> </v>
      </c>
      <c r="GI534" s="145" t="str">
        <f t="shared" si="17"/>
        <v xml:space="preserve"> </v>
      </c>
      <c r="GJ534" s="145" t="str">
        <f t="shared" si="18"/>
        <v xml:space="preserve"> </v>
      </c>
      <c r="GK534" s="145" t="str">
        <f t="shared" si="19"/>
        <v xml:space="preserve"> </v>
      </c>
      <c r="GL534" s="145" t="str">
        <f t="shared" si="20"/>
        <v xml:space="preserve"> </v>
      </c>
      <c r="GM534" s="145" t="str">
        <f t="shared" si="21"/>
        <v xml:space="preserve"> </v>
      </c>
      <c r="GN534" s="145" t="str">
        <f t="shared" si="22"/>
        <v xml:space="preserve"> </v>
      </c>
      <c r="GO534" s="145" t="str">
        <f t="shared" si="23"/>
        <v xml:space="preserve"> </v>
      </c>
      <c r="GP534" s="145" t="str">
        <f t="shared" si="24"/>
        <v xml:space="preserve"> </v>
      </c>
      <c r="GQ534" s="145" t="str">
        <f t="shared" si="25"/>
        <v xml:space="preserve"> </v>
      </c>
      <c r="GR534" s="145" t="str">
        <f t="shared" si="2"/>
        <v xml:space="preserve"> </v>
      </c>
      <c r="GS534" s="145" t="str">
        <f t="shared" si="3"/>
        <v xml:space="preserve"> </v>
      </c>
      <c r="GT534" s="145" t="str">
        <f t="shared" si="4"/>
        <v xml:space="preserve"> </v>
      </c>
      <c r="GU534" s="145" t="str">
        <f t="shared" si="5"/>
        <v xml:space="preserve"> </v>
      </c>
      <c r="GV534" s="145" t="str">
        <f t="shared" si="6"/>
        <v xml:space="preserve"> </v>
      </c>
      <c r="GW534" s="145" t="str">
        <f t="shared" si="7"/>
        <v xml:space="preserve"> </v>
      </c>
      <c r="GX534" s="145" t="str">
        <f t="shared" si="8"/>
        <v xml:space="preserve"> </v>
      </c>
      <c r="GY534" s="145" t="str">
        <f t="shared" si="9"/>
        <v xml:space="preserve"> </v>
      </c>
      <c r="GZ534" s="145" t="str">
        <f t="shared" si="10"/>
        <v xml:space="preserve"> </v>
      </c>
    </row>
    <row r="535" spans="184:208" x14ac:dyDescent="0.25">
      <c r="GB535" s="145" t="str">
        <f t="shared" si="0"/>
        <v xml:space="preserve"> </v>
      </c>
      <c r="GC535" s="145" t="str">
        <f t="shared" si="11"/>
        <v xml:space="preserve"> </v>
      </c>
      <c r="GD535" s="145" t="str">
        <f t="shared" si="12"/>
        <v xml:space="preserve"> </v>
      </c>
      <c r="GE535" s="145" t="str">
        <f t="shared" si="13"/>
        <v xml:space="preserve"> </v>
      </c>
      <c r="GF535" s="145" t="str">
        <f t="shared" si="14"/>
        <v xml:space="preserve"> </v>
      </c>
      <c r="GG535" s="145" t="str">
        <f t="shared" si="15"/>
        <v xml:space="preserve"> </v>
      </c>
      <c r="GH535" s="145" t="str">
        <f t="shared" si="16"/>
        <v xml:space="preserve"> </v>
      </c>
      <c r="GI535" s="145" t="str">
        <f t="shared" si="17"/>
        <v xml:space="preserve"> </v>
      </c>
      <c r="GJ535" s="145" t="str">
        <f t="shared" si="18"/>
        <v xml:space="preserve"> </v>
      </c>
      <c r="GK535" s="145" t="str">
        <f t="shared" si="19"/>
        <v xml:space="preserve"> </v>
      </c>
      <c r="GL535" s="145" t="str">
        <f t="shared" si="20"/>
        <v xml:space="preserve"> </v>
      </c>
      <c r="GM535" s="145" t="str">
        <f t="shared" si="21"/>
        <v xml:space="preserve"> </v>
      </c>
      <c r="GN535" s="145" t="str">
        <f t="shared" si="22"/>
        <v xml:space="preserve"> </v>
      </c>
      <c r="GO535" s="145" t="str">
        <f t="shared" si="23"/>
        <v xml:space="preserve"> </v>
      </c>
      <c r="GP535" s="145" t="str">
        <f t="shared" si="24"/>
        <v xml:space="preserve"> </v>
      </c>
      <c r="GQ535" s="145" t="str">
        <f t="shared" si="25"/>
        <v xml:space="preserve"> </v>
      </c>
      <c r="GR535" s="145" t="str">
        <f t="shared" si="2"/>
        <v xml:space="preserve"> </v>
      </c>
      <c r="GS535" s="145" t="str">
        <f t="shared" si="3"/>
        <v xml:space="preserve"> </v>
      </c>
      <c r="GT535" s="145" t="str">
        <f t="shared" si="4"/>
        <v xml:space="preserve"> </v>
      </c>
      <c r="GU535" s="145" t="str">
        <f t="shared" si="5"/>
        <v xml:space="preserve"> </v>
      </c>
      <c r="GV535" s="145" t="str">
        <f t="shared" si="6"/>
        <v xml:space="preserve"> </v>
      </c>
      <c r="GW535" s="145" t="str">
        <f t="shared" si="7"/>
        <v xml:space="preserve"> </v>
      </c>
      <c r="GX535" s="145" t="str">
        <f t="shared" si="8"/>
        <v xml:space="preserve"> </v>
      </c>
      <c r="GY535" s="145" t="str">
        <f t="shared" si="9"/>
        <v xml:space="preserve"> </v>
      </c>
      <c r="GZ535" s="145" t="str">
        <f t="shared" si="10"/>
        <v xml:space="preserve"> </v>
      </c>
    </row>
    <row r="536" spans="184:208" x14ac:dyDescent="0.25">
      <c r="GB536" s="145" t="str">
        <f t="shared" si="0"/>
        <v xml:space="preserve"> </v>
      </c>
      <c r="GC536" s="145" t="str">
        <f t="shared" si="11"/>
        <v xml:space="preserve"> </v>
      </c>
      <c r="GD536" s="145" t="str">
        <f t="shared" si="12"/>
        <v xml:space="preserve"> </v>
      </c>
      <c r="GE536" s="145" t="str">
        <f t="shared" si="13"/>
        <v xml:space="preserve"> </v>
      </c>
      <c r="GF536" s="145" t="str">
        <f t="shared" si="14"/>
        <v xml:space="preserve"> </v>
      </c>
      <c r="GG536" s="145" t="str">
        <f t="shared" si="15"/>
        <v xml:space="preserve"> </v>
      </c>
      <c r="GH536" s="145" t="str">
        <f t="shared" si="16"/>
        <v xml:space="preserve"> </v>
      </c>
      <c r="GI536" s="145" t="str">
        <f t="shared" si="17"/>
        <v xml:space="preserve"> </v>
      </c>
      <c r="GJ536" s="145" t="str">
        <f t="shared" si="18"/>
        <v xml:space="preserve"> </v>
      </c>
      <c r="GK536" s="145" t="str">
        <f t="shared" si="19"/>
        <v xml:space="preserve"> </v>
      </c>
      <c r="GL536" s="145" t="str">
        <f t="shared" si="20"/>
        <v xml:space="preserve"> </v>
      </c>
      <c r="GM536" s="145" t="str">
        <f t="shared" si="21"/>
        <v xml:space="preserve"> </v>
      </c>
      <c r="GN536" s="145" t="str">
        <f t="shared" si="22"/>
        <v xml:space="preserve"> </v>
      </c>
      <c r="GO536" s="145" t="str">
        <f t="shared" si="23"/>
        <v xml:space="preserve"> </v>
      </c>
      <c r="GP536" s="145" t="str">
        <f t="shared" si="24"/>
        <v xml:space="preserve"> </v>
      </c>
      <c r="GQ536" s="145" t="str">
        <f t="shared" si="25"/>
        <v xml:space="preserve"> </v>
      </c>
      <c r="GR536" s="145" t="str">
        <f t="shared" si="2"/>
        <v xml:space="preserve"> </v>
      </c>
      <c r="GS536" s="145" t="str">
        <f t="shared" si="3"/>
        <v xml:space="preserve"> </v>
      </c>
      <c r="GT536" s="145" t="str">
        <f t="shared" si="4"/>
        <v xml:space="preserve"> </v>
      </c>
      <c r="GU536" s="145" t="str">
        <f t="shared" si="5"/>
        <v xml:space="preserve"> </v>
      </c>
      <c r="GV536" s="145" t="str">
        <f t="shared" si="6"/>
        <v xml:space="preserve"> </v>
      </c>
      <c r="GW536" s="145" t="str">
        <f t="shared" si="7"/>
        <v xml:space="preserve"> </v>
      </c>
      <c r="GX536" s="145" t="str">
        <f t="shared" si="8"/>
        <v xml:space="preserve"> </v>
      </c>
      <c r="GY536" s="145" t="str">
        <f t="shared" si="9"/>
        <v xml:space="preserve"> </v>
      </c>
      <c r="GZ536" s="145" t="str">
        <f t="shared" si="10"/>
        <v xml:space="preserve"> </v>
      </c>
    </row>
    <row r="537" spans="184:208" x14ac:dyDescent="0.25">
      <c r="GB537" s="145" t="str">
        <f t="shared" si="0"/>
        <v xml:space="preserve"> </v>
      </c>
      <c r="GC537" s="145" t="str">
        <f t="shared" si="11"/>
        <v xml:space="preserve"> </v>
      </c>
      <c r="GD537" s="145" t="str">
        <f t="shared" si="12"/>
        <v xml:space="preserve"> </v>
      </c>
      <c r="GE537" s="145" t="str">
        <f t="shared" si="13"/>
        <v xml:space="preserve"> </v>
      </c>
      <c r="GF537" s="145" t="str">
        <f t="shared" si="14"/>
        <v xml:space="preserve"> </v>
      </c>
      <c r="GG537" s="145" t="str">
        <f t="shared" si="15"/>
        <v xml:space="preserve"> </v>
      </c>
      <c r="GH537" s="145" t="str">
        <f t="shared" si="16"/>
        <v xml:space="preserve"> </v>
      </c>
      <c r="GI537" s="145" t="str">
        <f t="shared" si="17"/>
        <v xml:space="preserve"> </v>
      </c>
      <c r="GJ537" s="145" t="str">
        <f t="shared" si="18"/>
        <v xml:space="preserve"> </v>
      </c>
      <c r="GK537" s="145" t="str">
        <f t="shared" si="19"/>
        <v xml:space="preserve"> </v>
      </c>
      <c r="GL537" s="145" t="str">
        <f t="shared" si="20"/>
        <v xml:space="preserve"> </v>
      </c>
      <c r="GM537" s="145" t="str">
        <f t="shared" si="21"/>
        <v xml:space="preserve"> </v>
      </c>
      <c r="GN537" s="145" t="str">
        <f t="shared" si="22"/>
        <v xml:space="preserve"> </v>
      </c>
      <c r="GO537" s="145" t="str">
        <f t="shared" si="23"/>
        <v xml:space="preserve"> </v>
      </c>
      <c r="GP537" s="145" t="str">
        <f t="shared" si="24"/>
        <v xml:space="preserve"> </v>
      </c>
      <c r="GQ537" s="145" t="str">
        <f t="shared" si="25"/>
        <v xml:space="preserve"> </v>
      </c>
      <c r="GR537" s="145" t="str">
        <f t="shared" si="2"/>
        <v xml:space="preserve"> </v>
      </c>
      <c r="GS537" s="145" t="str">
        <f t="shared" si="3"/>
        <v xml:space="preserve"> </v>
      </c>
      <c r="GT537" s="145" t="str">
        <f t="shared" si="4"/>
        <v xml:space="preserve"> </v>
      </c>
      <c r="GU537" s="145" t="str">
        <f t="shared" si="5"/>
        <v xml:space="preserve"> </v>
      </c>
      <c r="GV537" s="145" t="str">
        <f t="shared" si="6"/>
        <v xml:space="preserve"> </v>
      </c>
      <c r="GW537" s="145" t="str">
        <f t="shared" si="7"/>
        <v xml:space="preserve"> </v>
      </c>
      <c r="GX537" s="145" t="str">
        <f t="shared" si="8"/>
        <v xml:space="preserve"> </v>
      </c>
      <c r="GY537" s="145" t="str">
        <f t="shared" si="9"/>
        <v xml:space="preserve"> </v>
      </c>
      <c r="GZ537" s="145" t="str">
        <f t="shared" si="10"/>
        <v xml:space="preserve"> </v>
      </c>
    </row>
    <row r="538" spans="184:208" x14ac:dyDescent="0.25">
      <c r="GB538" s="145" t="str">
        <f t="shared" si="0"/>
        <v xml:space="preserve"> </v>
      </c>
      <c r="GC538" s="145" t="str">
        <f t="shared" si="11"/>
        <v xml:space="preserve"> </v>
      </c>
      <c r="GD538" s="145" t="str">
        <f t="shared" si="12"/>
        <v xml:space="preserve"> </v>
      </c>
      <c r="GE538" s="145" t="str">
        <f t="shared" si="13"/>
        <v xml:space="preserve"> </v>
      </c>
      <c r="GF538" s="145" t="str">
        <f t="shared" si="14"/>
        <v xml:space="preserve"> </v>
      </c>
      <c r="GG538" s="145" t="str">
        <f t="shared" si="15"/>
        <v xml:space="preserve"> </v>
      </c>
      <c r="GH538" s="145" t="str">
        <f t="shared" si="16"/>
        <v xml:space="preserve"> </v>
      </c>
      <c r="GI538" s="145" t="str">
        <f t="shared" si="17"/>
        <v xml:space="preserve"> </v>
      </c>
      <c r="GJ538" s="145" t="str">
        <f t="shared" si="18"/>
        <v xml:space="preserve"> </v>
      </c>
      <c r="GK538" s="145" t="str">
        <f t="shared" si="19"/>
        <v xml:space="preserve"> </v>
      </c>
      <c r="GL538" s="145" t="str">
        <f t="shared" si="20"/>
        <v xml:space="preserve"> </v>
      </c>
      <c r="GM538" s="145" t="str">
        <f t="shared" si="21"/>
        <v xml:space="preserve"> </v>
      </c>
      <c r="GN538" s="145" t="str">
        <f t="shared" si="22"/>
        <v xml:space="preserve"> </v>
      </c>
      <c r="GO538" s="145" t="str">
        <f t="shared" si="23"/>
        <v xml:space="preserve"> </v>
      </c>
      <c r="GP538" s="145" t="str">
        <f t="shared" si="24"/>
        <v xml:space="preserve"> </v>
      </c>
      <c r="GQ538" s="145" t="str">
        <f t="shared" si="25"/>
        <v xml:space="preserve"> </v>
      </c>
      <c r="GR538" s="145" t="str">
        <f t="shared" si="2"/>
        <v xml:space="preserve"> </v>
      </c>
      <c r="GS538" s="145" t="str">
        <f t="shared" si="3"/>
        <v xml:space="preserve"> </v>
      </c>
      <c r="GT538" s="145" t="str">
        <f t="shared" si="4"/>
        <v xml:space="preserve"> </v>
      </c>
      <c r="GU538" s="145" t="str">
        <f t="shared" si="5"/>
        <v xml:space="preserve"> </v>
      </c>
      <c r="GV538" s="145" t="str">
        <f t="shared" si="6"/>
        <v xml:space="preserve"> </v>
      </c>
      <c r="GW538" s="145" t="str">
        <f t="shared" si="7"/>
        <v xml:space="preserve"> </v>
      </c>
      <c r="GX538" s="145" t="str">
        <f t="shared" si="8"/>
        <v xml:space="preserve"> </v>
      </c>
      <c r="GY538" s="145" t="str">
        <f t="shared" si="9"/>
        <v xml:space="preserve"> </v>
      </c>
      <c r="GZ538" s="145" t="str">
        <f t="shared" si="10"/>
        <v xml:space="preserve"> </v>
      </c>
    </row>
    <row r="539" spans="184:208" x14ac:dyDescent="0.25">
      <c r="GB539" s="145" t="str">
        <f t="shared" si="0"/>
        <v xml:space="preserve"> </v>
      </c>
      <c r="GC539" s="145" t="str">
        <f t="shared" si="11"/>
        <v xml:space="preserve"> </v>
      </c>
      <c r="GD539" s="145" t="str">
        <f t="shared" si="12"/>
        <v xml:space="preserve"> </v>
      </c>
      <c r="GE539" s="145" t="str">
        <f t="shared" si="13"/>
        <v xml:space="preserve"> </v>
      </c>
      <c r="GF539" s="145" t="str">
        <f t="shared" si="14"/>
        <v xml:space="preserve"> </v>
      </c>
      <c r="GG539" s="145" t="str">
        <f t="shared" si="15"/>
        <v xml:space="preserve"> </v>
      </c>
      <c r="GH539" s="145" t="str">
        <f t="shared" si="16"/>
        <v xml:space="preserve"> </v>
      </c>
      <c r="GI539" s="145" t="str">
        <f t="shared" si="17"/>
        <v xml:space="preserve"> </v>
      </c>
      <c r="GJ539" s="145" t="str">
        <f t="shared" si="18"/>
        <v xml:space="preserve"> </v>
      </c>
      <c r="GK539" s="145" t="str">
        <f t="shared" si="19"/>
        <v xml:space="preserve"> </v>
      </c>
      <c r="GL539" s="145" t="str">
        <f t="shared" si="20"/>
        <v xml:space="preserve"> </v>
      </c>
      <c r="GM539" s="145" t="str">
        <f t="shared" si="21"/>
        <v xml:space="preserve"> </v>
      </c>
      <c r="GN539" s="145" t="str">
        <f t="shared" si="22"/>
        <v xml:space="preserve"> </v>
      </c>
      <c r="GO539" s="145" t="str">
        <f t="shared" si="23"/>
        <v xml:space="preserve"> </v>
      </c>
      <c r="GP539" s="145" t="str">
        <f t="shared" si="24"/>
        <v xml:space="preserve"> </v>
      </c>
      <c r="GQ539" s="145" t="str">
        <f t="shared" si="25"/>
        <v xml:space="preserve"> </v>
      </c>
      <c r="GR539" s="145" t="str">
        <f t="shared" si="2"/>
        <v xml:space="preserve"> </v>
      </c>
      <c r="GS539" s="145" t="str">
        <f t="shared" si="3"/>
        <v xml:space="preserve"> </v>
      </c>
      <c r="GT539" s="145" t="str">
        <f t="shared" si="4"/>
        <v xml:space="preserve"> </v>
      </c>
      <c r="GU539" s="145" t="str">
        <f t="shared" si="5"/>
        <v xml:space="preserve"> </v>
      </c>
      <c r="GV539" s="145" t="str">
        <f t="shared" si="6"/>
        <v xml:space="preserve"> </v>
      </c>
      <c r="GW539" s="145" t="str">
        <f t="shared" si="7"/>
        <v xml:space="preserve"> </v>
      </c>
      <c r="GX539" s="145" t="str">
        <f t="shared" si="8"/>
        <v xml:space="preserve"> </v>
      </c>
      <c r="GY539" s="145" t="str">
        <f t="shared" si="9"/>
        <v xml:space="preserve"> </v>
      </c>
      <c r="GZ539" s="145" t="str">
        <f t="shared" si="10"/>
        <v xml:space="preserve"> </v>
      </c>
    </row>
    <row r="540" spans="184:208" x14ac:dyDescent="0.25">
      <c r="GB540" s="145" t="str">
        <f t="shared" si="0"/>
        <v xml:space="preserve"> </v>
      </c>
      <c r="GC540" s="145" t="str">
        <f t="shared" si="11"/>
        <v xml:space="preserve"> </v>
      </c>
      <c r="GD540" s="145" t="str">
        <f t="shared" si="12"/>
        <v xml:space="preserve"> </v>
      </c>
      <c r="GE540" s="145" t="str">
        <f t="shared" si="13"/>
        <v xml:space="preserve"> </v>
      </c>
      <c r="GF540" s="145" t="str">
        <f t="shared" si="14"/>
        <v xml:space="preserve"> </v>
      </c>
      <c r="GG540" s="145" t="str">
        <f t="shared" si="15"/>
        <v xml:space="preserve"> </v>
      </c>
      <c r="GH540" s="145" t="str">
        <f t="shared" si="16"/>
        <v xml:space="preserve"> </v>
      </c>
      <c r="GI540" s="145" t="str">
        <f t="shared" si="17"/>
        <v xml:space="preserve"> </v>
      </c>
      <c r="GJ540" s="145" t="str">
        <f t="shared" si="18"/>
        <v xml:space="preserve"> </v>
      </c>
      <c r="GK540" s="145" t="str">
        <f t="shared" si="19"/>
        <v xml:space="preserve"> </v>
      </c>
      <c r="GL540" s="145" t="str">
        <f t="shared" si="20"/>
        <v xml:space="preserve"> </v>
      </c>
      <c r="GM540" s="145" t="str">
        <f t="shared" si="21"/>
        <v xml:space="preserve"> </v>
      </c>
      <c r="GN540" s="145" t="str">
        <f t="shared" si="22"/>
        <v xml:space="preserve"> </v>
      </c>
      <c r="GO540" s="145" t="str">
        <f t="shared" si="23"/>
        <v xml:space="preserve"> </v>
      </c>
      <c r="GP540" s="145" t="str">
        <f t="shared" si="24"/>
        <v xml:space="preserve"> </v>
      </c>
      <c r="GQ540" s="145" t="str">
        <f t="shared" si="25"/>
        <v xml:space="preserve"> </v>
      </c>
      <c r="GR540" s="145" t="str">
        <f t="shared" si="2"/>
        <v xml:space="preserve"> </v>
      </c>
      <c r="GS540" s="145" t="str">
        <f t="shared" si="3"/>
        <v xml:space="preserve"> </v>
      </c>
      <c r="GT540" s="145" t="str">
        <f t="shared" si="4"/>
        <v xml:space="preserve"> </v>
      </c>
      <c r="GU540" s="145" t="str">
        <f t="shared" si="5"/>
        <v xml:space="preserve"> </v>
      </c>
      <c r="GV540" s="145" t="str">
        <f t="shared" si="6"/>
        <v xml:space="preserve"> </v>
      </c>
      <c r="GW540" s="145" t="str">
        <f t="shared" si="7"/>
        <v xml:space="preserve"> </v>
      </c>
      <c r="GX540" s="145" t="str">
        <f t="shared" si="8"/>
        <v xml:space="preserve"> </v>
      </c>
      <c r="GY540" s="145" t="str">
        <f t="shared" si="9"/>
        <v xml:space="preserve"> </v>
      </c>
      <c r="GZ540" s="145" t="str">
        <f t="shared" si="10"/>
        <v xml:space="preserve"> </v>
      </c>
    </row>
    <row r="541" spans="184:208" x14ac:dyDescent="0.25">
      <c r="GB541" s="145" t="str">
        <f t="shared" si="0"/>
        <v xml:space="preserve"> </v>
      </c>
      <c r="GC541" s="145" t="str">
        <f t="shared" si="11"/>
        <v xml:space="preserve"> </v>
      </c>
      <c r="GD541" s="145" t="str">
        <f t="shared" si="12"/>
        <v xml:space="preserve"> </v>
      </c>
      <c r="GE541" s="145" t="str">
        <f t="shared" si="13"/>
        <v xml:space="preserve"> </v>
      </c>
      <c r="GF541" s="145" t="str">
        <f t="shared" si="14"/>
        <v xml:space="preserve"> </v>
      </c>
      <c r="GG541" s="145" t="str">
        <f t="shared" si="15"/>
        <v xml:space="preserve"> </v>
      </c>
      <c r="GH541" s="145" t="str">
        <f t="shared" si="16"/>
        <v xml:space="preserve"> </v>
      </c>
      <c r="GI541" s="145" t="str">
        <f t="shared" si="17"/>
        <v xml:space="preserve"> </v>
      </c>
      <c r="GJ541" s="145" t="str">
        <f t="shared" si="18"/>
        <v xml:space="preserve"> </v>
      </c>
      <c r="GK541" s="145" t="str">
        <f t="shared" si="19"/>
        <v xml:space="preserve"> </v>
      </c>
      <c r="GL541" s="145" t="str">
        <f t="shared" si="20"/>
        <v xml:space="preserve"> </v>
      </c>
      <c r="GM541" s="145" t="str">
        <f t="shared" si="21"/>
        <v xml:space="preserve"> </v>
      </c>
      <c r="GN541" s="145" t="str">
        <f t="shared" si="22"/>
        <v xml:space="preserve"> </v>
      </c>
      <c r="GO541" s="145" t="str">
        <f t="shared" si="23"/>
        <v xml:space="preserve"> </v>
      </c>
      <c r="GP541" s="145" t="str">
        <f t="shared" si="24"/>
        <v xml:space="preserve"> </v>
      </c>
      <c r="GQ541" s="145" t="str">
        <f t="shared" si="25"/>
        <v xml:space="preserve"> </v>
      </c>
      <c r="GR541" s="145" t="str">
        <f t="shared" si="2"/>
        <v xml:space="preserve"> </v>
      </c>
      <c r="GS541" s="145" t="str">
        <f t="shared" si="3"/>
        <v xml:space="preserve"> </v>
      </c>
      <c r="GT541" s="145" t="str">
        <f t="shared" si="4"/>
        <v xml:space="preserve"> </v>
      </c>
      <c r="GU541" s="145" t="str">
        <f t="shared" si="5"/>
        <v xml:space="preserve"> </v>
      </c>
      <c r="GV541" s="145" t="str">
        <f t="shared" si="6"/>
        <v xml:space="preserve"> </v>
      </c>
      <c r="GW541" s="145" t="str">
        <f t="shared" si="7"/>
        <v xml:space="preserve"> </v>
      </c>
      <c r="GX541" s="145" t="str">
        <f t="shared" si="8"/>
        <v xml:space="preserve"> </v>
      </c>
      <c r="GY541" s="145" t="str">
        <f t="shared" si="9"/>
        <v xml:space="preserve"> </v>
      </c>
      <c r="GZ541" s="145" t="str">
        <f t="shared" si="10"/>
        <v xml:space="preserve"> </v>
      </c>
    </row>
    <row r="542" spans="184:208" x14ac:dyDescent="0.25">
      <c r="GB542" s="145" t="str">
        <f t="shared" si="0"/>
        <v xml:space="preserve"> </v>
      </c>
      <c r="GC542" s="145" t="str">
        <f t="shared" si="11"/>
        <v xml:space="preserve"> </v>
      </c>
      <c r="GD542" s="145" t="str">
        <f t="shared" si="12"/>
        <v xml:space="preserve"> </v>
      </c>
      <c r="GE542" s="145" t="str">
        <f t="shared" si="13"/>
        <v xml:space="preserve"> </v>
      </c>
      <c r="GF542" s="145" t="str">
        <f t="shared" si="14"/>
        <v xml:space="preserve"> </v>
      </c>
      <c r="GG542" s="145" t="str">
        <f t="shared" si="15"/>
        <v xml:space="preserve"> </v>
      </c>
      <c r="GH542" s="145" t="str">
        <f t="shared" si="16"/>
        <v xml:space="preserve"> </v>
      </c>
      <c r="GI542" s="145" t="str">
        <f t="shared" si="17"/>
        <v xml:space="preserve"> </v>
      </c>
      <c r="GJ542" s="145" t="str">
        <f t="shared" si="18"/>
        <v xml:space="preserve"> </v>
      </c>
      <c r="GK542" s="145" t="str">
        <f t="shared" si="19"/>
        <v xml:space="preserve"> </v>
      </c>
      <c r="GL542" s="145" t="str">
        <f t="shared" si="20"/>
        <v xml:space="preserve"> </v>
      </c>
      <c r="GM542" s="145" t="str">
        <f t="shared" si="21"/>
        <v xml:space="preserve"> </v>
      </c>
      <c r="GN542" s="145" t="str">
        <f t="shared" si="22"/>
        <v xml:space="preserve"> </v>
      </c>
      <c r="GO542" s="145" t="str">
        <f t="shared" si="23"/>
        <v xml:space="preserve"> </v>
      </c>
      <c r="GP542" s="145" t="str">
        <f t="shared" si="24"/>
        <v xml:space="preserve"> </v>
      </c>
      <c r="GQ542" s="145" t="str">
        <f t="shared" si="25"/>
        <v xml:space="preserve"> </v>
      </c>
      <c r="GR542" s="145" t="str">
        <f t="shared" si="2"/>
        <v xml:space="preserve"> </v>
      </c>
      <c r="GS542" s="145" t="str">
        <f t="shared" si="3"/>
        <v xml:space="preserve"> </v>
      </c>
      <c r="GT542" s="145" t="str">
        <f t="shared" si="4"/>
        <v xml:space="preserve"> </v>
      </c>
      <c r="GU542" s="145" t="str">
        <f t="shared" si="5"/>
        <v xml:space="preserve"> </v>
      </c>
      <c r="GV542" s="145" t="str">
        <f t="shared" si="6"/>
        <v xml:space="preserve"> </v>
      </c>
      <c r="GW542" s="145" t="str">
        <f t="shared" si="7"/>
        <v xml:space="preserve"> </v>
      </c>
      <c r="GX542" s="145" t="str">
        <f t="shared" si="8"/>
        <v xml:space="preserve"> </v>
      </c>
      <c r="GY542" s="145" t="str">
        <f t="shared" si="9"/>
        <v xml:space="preserve"> </v>
      </c>
      <c r="GZ542" s="145" t="str">
        <f t="shared" si="10"/>
        <v xml:space="preserve"> </v>
      </c>
    </row>
    <row r="543" spans="184:208" x14ac:dyDescent="0.25">
      <c r="GB543" s="145" t="str">
        <f t="shared" si="0"/>
        <v xml:space="preserve"> </v>
      </c>
      <c r="GC543" s="145" t="str">
        <f t="shared" si="11"/>
        <v xml:space="preserve"> </v>
      </c>
      <c r="GD543" s="145" t="str">
        <f t="shared" si="12"/>
        <v xml:space="preserve"> </v>
      </c>
      <c r="GE543" s="145" t="str">
        <f t="shared" si="13"/>
        <v xml:space="preserve"> </v>
      </c>
      <c r="GF543" s="145" t="str">
        <f t="shared" si="14"/>
        <v xml:space="preserve"> </v>
      </c>
      <c r="GG543" s="145" t="str">
        <f t="shared" si="15"/>
        <v xml:space="preserve"> </v>
      </c>
      <c r="GH543" s="145" t="str">
        <f t="shared" si="16"/>
        <v xml:space="preserve"> </v>
      </c>
      <c r="GI543" s="145" t="str">
        <f t="shared" si="17"/>
        <v xml:space="preserve"> </v>
      </c>
      <c r="GJ543" s="145" t="str">
        <f t="shared" si="18"/>
        <v xml:space="preserve"> </v>
      </c>
      <c r="GK543" s="145" t="str">
        <f t="shared" si="19"/>
        <v xml:space="preserve"> </v>
      </c>
      <c r="GL543" s="145" t="str">
        <f t="shared" si="20"/>
        <v xml:space="preserve"> </v>
      </c>
      <c r="GM543" s="145" t="str">
        <f t="shared" si="21"/>
        <v xml:space="preserve"> </v>
      </c>
      <c r="GN543" s="145" t="str">
        <f t="shared" si="22"/>
        <v xml:space="preserve"> </v>
      </c>
      <c r="GO543" s="145" t="str">
        <f t="shared" si="23"/>
        <v xml:space="preserve"> </v>
      </c>
      <c r="GP543" s="145" t="str">
        <f t="shared" si="24"/>
        <v xml:space="preserve"> </v>
      </c>
      <c r="GQ543" s="145" t="str">
        <f t="shared" si="25"/>
        <v xml:space="preserve"> </v>
      </c>
      <c r="GR543" s="145" t="str">
        <f t="shared" si="2"/>
        <v xml:space="preserve"> </v>
      </c>
      <c r="GS543" s="145" t="str">
        <f t="shared" si="3"/>
        <v xml:space="preserve"> </v>
      </c>
      <c r="GT543" s="145" t="str">
        <f t="shared" si="4"/>
        <v xml:space="preserve"> </v>
      </c>
      <c r="GU543" s="145" t="str">
        <f t="shared" si="5"/>
        <v xml:space="preserve"> </v>
      </c>
      <c r="GV543" s="145" t="str">
        <f t="shared" si="6"/>
        <v xml:space="preserve"> </v>
      </c>
      <c r="GW543" s="145" t="str">
        <f t="shared" si="7"/>
        <v xml:space="preserve"> </v>
      </c>
      <c r="GX543" s="145" t="str">
        <f t="shared" si="8"/>
        <v xml:space="preserve"> </v>
      </c>
      <c r="GY543" s="145" t="str">
        <f t="shared" si="9"/>
        <v xml:space="preserve"> </v>
      </c>
      <c r="GZ543" s="145" t="str">
        <f t="shared" si="10"/>
        <v xml:space="preserve"> </v>
      </c>
    </row>
    <row r="544" spans="184:208" x14ac:dyDescent="0.25">
      <c r="GB544" s="145" t="str">
        <f t="shared" si="0"/>
        <v xml:space="preserve"> </v>
      </c>
      <c r="GC544" s="145" t="str">
        <f t="shared" si="11"/>
        <v xml:space="preserve"> </v>
      </c>
      <c r="GD544" s="145" t="str">
        <f t="shared" si="12"/>
        <v xml:space="preserve"> </v>
      </c>
      <c r="GE544" s="145" t="str">
        <f t="shared" si="13"/>
        <v xml:space="preserve"> </v>
      </c>
      <c r="GF544" s="145" t="str">
        <f t="shared" si="14"/>
        <v xml:space="preserve"> </v>
      </c>
      <c r="GG544" s="145" t="str">
        <f t="shared" si="15"/>
        <v xml:space="preserve"> </v>
      </c>
      <c r="GH544" s="145" t="str">
        <f t="shared" si="16"/>
        <v xml:space="preserve"> </v>
      </c>
      <c r="GI544" s="145" t="str">
        <f t="shared" si="17"/>
        <v xml:space="preserve"> </v>
      </c>
      <c r="GJ544" s="145" t="str">
        <f t="shared" si="18"/>
        <v xml:space="preserve"> </v>
      </c>
      <c r="GK544" s="145" t="str">
        <f t="shared" si="19"/>
        <v xml:space="preserve"> </v>
      </c>
      <c r="GL544" s="145" t="str">
        <f t="shared" si="20"/>
        <v xml:space="preserve"> </v>
      </c>
      <c r="GM544" s="145" t="str">
        <f t="shared" si="21"/>
        <v xml:space="preserve"> </v>
      </c>
      <c r="GN544" s="145" t="str">
        <f t="shared" si="22"/>
        <v xml:space="preserve"> </v>
      </c>
      <c r="GO544" s="145" t="str">
        <f t="shared" si="23"/>
        <v xml:space="preserve"> </v>
      </c>
      <c r="GP544" s="145" t="str">
        <f t="shared" si="24"/>
        <v xml:space="preserve"> </v>
      </c>
      <c r="GQ544" s="145" t="str">
        <f t="shared" si="25"/>
        <v xml:space="preserve"> </v>
      </c>
      <c r="GR544" s="145" t="str">
        <f t="shared" si="2"/>
        <v xml:space="preserve"> </v>
      </c>
      <c r="GS544" s="145" t="str">
        <f t="shared" si="3"/>
        <v xml:space="preserve"> </v>
      </c>
      <c r="GT544" s="145" t="str">
        <f t="shared" si="4"/>
        <v xml:space="preserve"> </v>
      </c>
      <c r="GU544" s="145" t="str">
        <f t="shared" si="5"/>
        <v xml:space="preserve"> </v>
      </c>
      <c r="GV544" s="145" t="str">
        <f t="shared" si="6"/>
        <v xml:space="preserve"> </v>
      </c>
      <c r="GW544" s="145" t="str">
        <f t="shared" si="7"/>
        <v xml:space="preserve"> </v>
      </c>
      <c r="GX544" s="145" t="str">
        <f t="shared" si="8"/>
        <v xml:space="preserve"> </v>
      </c>
      <c r="GY544" s="145" t="str">
        <f t="shared" si="9"/>
        <v xml:space="preserve"> </v>
      </c>
      <c r="GZ544" s="145" t="str">
        <f t="shared" si="10"/>
        <v xml:space="preserve"> </v>
      </c>
    </row>
    <row r="545" spans="184:208" x14ac:dyDescent="0.25">
      <c r="GB545" s="145" t="str">
        <f t="shared" si="0"/>
        <v xml:space="preserve"> </v>
      </c>
      <c r="GC545" s="145" t="str">
        <f t="shared" si="11"/>
        <v xml:space="preserve"> </v>
      </c>
      <c r="GD545" s="145" t="str">
        <f t="shared" si="12"/>
        <v xml:space="preserve"> </v>
      </c>
      <c r="GE545" s="145" t="str">
        <f t="shared" si="13"/>
        <v xml:space="preserve"> </v>
      </c>
      <c r="GF545" s="145" t="str">
        <f t="shared" si="14"/>
        <v xml:space="preserve"> </v>
      </c>
      <c r="GG545" s="145" t="str">
        <f t="shared" si="15"/>
        <v xml:space="preserve"> </v>
      </c>
      <c r="GH545" s="145" t="str">
        <f t="shared" si="16"/>
        <v xml:space="preserve"> </v>
      </c>
      <c r="GI545" s="145" t="str">
        <f t="shared" si="17"/>
        <v xml:space="preserve"> </v>
      </c>
      <c r="GJ545" s="145" t="str">
        <f t="shared" si="18"/>
        <v xml:space="preserve"> </v>
      </c>
      <c r="GK545" s="145" t="str">
        <f t="shared" si="19"/>
        <v xml:space="preserve"> </v>
      </c>
      <c r="GL545" s="145" t="str">
        <f t="shared" si="20"/>
        <v xml:space="preserve"> </v>
      </c>
      <c r="GM545" s="145" t="str">
        <f t="shared" si="21"/>
        <v xml:space="preserve"> </v>
      </c>
      <c r="GN545" s="145" t="str">
        <f t="shared" si="22"/>
        <v xml:space="preserve"> </v>
      </c>
      <c r="GO545" s="145" t="str">
        <f t="shared" si="23"/>
        <v xml:space="preserve"> </v>
      </c>
      <c r="GP545" s="145" t="str">
        <f t="shared" si="24"/>
        <v xml:space="preserve"> </v>
      </c>
      <c r="GQ545" s="145" t="str">
        <f t="shared" si="25"/>
        <v xml:space="preserve"> </v>
      </c>
      <c r="GR545" s="145" t="str">
        <f t="shared" si="2"/>
        <v xml:space="preserve"> </v>
      </c>
      <c r="GS545" s="145" t="str">
        <f t="shared" si="3"/>
        <v xml:space="preserve"> </v>
      </c>
      <c r="GT545" s="145" t="str">
        <f t="shared" si="4"/>
        <v xml:space="preserve"> </v>
      </c>
      <c r="GU545" s="145" t="str">
        <f t="shared" si="5"/>
        <v xml:space="preserve"> </v>
      </c>
      <c r="GV545" s="145" t="str">
        <f t="shared" si="6"/>
        <v xml:space="preserve"> </v>
      </c>
      <c r="GW545" s="145" t="str">
        <f t="shared" si="7"/>
        <v xml:space="preserve"> </v>
      </c>
      <c r="GX545" s="145" t="str">
        <f t="shared" si="8"/>
        <v xml:space="preserve"> </v>
      </c>
      <c r="GY545" s="145" t="str">
        <f t="shared" si="9"/>
        <v xml:space="preserve"> </v>
      </c>
      <c r="GZ545" s="145" t="str">
        <f t="shared" si="10"/>
        <v xml:space="preserve"> </v>
      </c>
    </row>
    <row r="546" spans="184:208" x14ac:dyDescent="0.25">
      <c r="GB546" s="145" t="str">
        <f t="shared" si="0"/>
        <v xml:space="preserve"> </v>
      </c>
      <c r="GC546" s="145" t="str">
        <f t="shared" si="11"/>
        <v xml:space="preserve"> </v>
      </c>
      <c r="GD546" s="145" t="str">
        <f t="shared" si="12"/>
        <v xml:space="preserve"> </v>
      </c>
      <c r="GE546" s="145" t="str">
        <f t="shared" si="13"/>
        <v xml:space="preserve"> </v>
      </c>
      <c r="GF546" s="145" t="str">
        <f t="shared" si="14"/>
        <v xml:space="preserve"> </v>
      </c>
      <c r="GG546" s="145" t="str">
        <f t="shared" si="15"/>
        <v xml:space="preserve"> </v>
      </c>
      <c r="GH546" s="145" t="str">
        <f t="shared" si="16"/>
        <v xml:space="preserve"> </v>
      </c>
      <c r="GI546" s="145" t="str">
        <f t="shared" si="17"/>
        <v xml:space="preserve"> </v>
      </c>
      <c r="GJ546" s="145" t="str">
        <f t="shared" si="18"/>
        <v xml:space="preserve"> </v>
      </c>
      <c r="GK546" s="145" t="str">
        <f t="shared" si="19"/>
        <v xml:space="preserve"> </v>
      </c>
      <c r="GL546" s="145" t="str">
        <f t="shared" si="20"/>
        <v xml:space="preserve"> </v>
      </c>
      <c r="GM546" s="145" t="str">
        <f t="shared" si="21"/>
        <v xml:space="preserve"> </v>
      </c>
      <c r="GN546" s="145" t="str">
        <f t="shared" si="22"/>
        <v xml:space="preserve"> </v>
      </c>
      <c r="GO546" s="145" t="str">
        <f t="shared" si="23"/>
        <v xml:space="preserve"> </v>
      </c>
      <c r="GP546" s="145" t="str">
        <f t="shared" si="24"/>
        <v xml:space="preserve"> </v>
      </c>
      <c r="GQ546" s="145" t="str">
        <f t="shared" si="25"/>
        <v xml:space="preserve"> </v>
      </c>
      <c r="GR546" s="145" t="str">
        <f t="shared" si="2"/>
        <v xml:space="preserve"> </v>
      </c>
      <c r="GS546" s="145" t="str">
        <f t="shared" si="3"/>
        <v xml:space="preserve"> </v>
      </c>
      <c r="GT546" s="145" t="str">
        <f t="shared" si="4"/>
        <v xml:space="preserve"> </v>
      </c>
      <c r="GU546" s="145" t="str">
        <f t="shared" si="5"/>
        <v xml:space="preserve"> </v>
      </c>
      <c r="GV546" s="145" t="str">
        <f t="shared" si="6"/>
        <v xml:space="preserve"> </v>
      </c>
      <c r="GW546" s="145" t="str">
        <f t="shared" si="7"/>
        <v xml:space="preserve"> </v>
      </c>
      <c r="GX546" s="145" t="str">
        <f t="shared" si="8"/>
        <v xml:space="preserve"> </v>
      </c>
      <c r="GY546" s="145" t="str">
        <f t="shared" si="9"/>
        <v xml:space="preserve"> </v>
      </c>
      <c r="GZ546" s="145" t="str">
        <f t="shared" si="10"/>
        <v xml:space="preserve"> </v>
      </c>
    </row>
    <row r="547" spans="184:208" x14ac:dyDescent="0.25">
      <c r="GB547" s="145" t="str">
        <f t="shared" si="0"/>
        <v xml:space="preserve"> </v>
      </c>
      <c r="GC547" s="145" t="str">
        <f t="shared" si="11"/>
        <v xml:space="preserve"> </v>
      </c>
      <c r="GD547" s="145" t="str">
        <f t="shared" si="12"/>
        <v xml:space="preserve"> </v>
      </c>
      <c r="GE547" s="145" t="str">
        <f t="shared" si="13"/>
        <v xml:space="preserve"> </v>
      </c>
      <c r="GF547" s="145" t="str">
        <f t="shared" si="14"/>
        <v xml:space="preserve"> </v>
      </c>
      <c r="GG547" s="145" t="str">
        <f t="shared" si="15"/>
        <v xml:space="preserve"> </v>
      </c>
      <c r="GH547" s="145" t="str">
        <f t="shared" si="16"/>
        <v xml:space="preserve"> </v>
      </c>
      <c r="GI547" s="145" t="str">
        <f t="shared" si="17"/>
        <v xml:space="preserve"> </v>
      </c>
      <c r="GJ547" s="145" t="str">
        <f t="shared" si="18"/>
        <v xml:space="preserve"> </v>
      </c>
      <c r="GK547" s="145" t="str">
        <f t="shared" si="19"/>
        <v xml:space="preserve"> </v>
      </c>
      <c r="GL547" s="145" t="str">
        <f t="shared" si="20"/>
        <v xml:space="preserve"> </v>
      </c>
      <c r="GM547" s="145" t="str">
        <f t="shared" si="21"/>
        <v xml:space="preserve"> </v>
      </c>
      <c r="GN547" s="145" t="str">
        <f t="shared" si="22"/>
        <v xml:space="preserve"> </v>
      </c>
      <c r="GO547" s="145" t="str">
        <f t="shared" si="23"/>
        <v xml:space="preserve"> </v>
      </c>
      <c r="GP547" s="145" t="str">
        <f t="shared" si="24"/>
        <v xml:space="preserve"> </v>
      </c>
      <c r="GQ547" s="145" t="str">
        <f t="shared" si="25"/>
        <v xml:space="preserve"> </v>
      </c>
      <c r="GR547" s="145" t="str">
        <f t="shared" si="2"/>
        <v xml:space="preserve"> </v>
      </c>
      <c r="GS547" s="145" t="str">
        <f t="shared" si="3"/>
        <v xml:space="preserve"> </v>
      </c>
      <c r="GT547" s="145" t="str">
        <f t="shared" si="4"/>
        <v xml:space="preserve"> </v>
      </c>
      <c r="GU547" s="145" t="str">
        <f t="shared" si="5"/>
        <v xml:space="preserve"> </v>
      </c>
      <c r="GV547" s="145" t="str">
        <f t="shared" si="6"/>
        <v xml:space="preserve"> </v>
      </c>
      <c r="GW547" s="145" t="str">
        <f t="shared" si="7"/>
        <v xml:space="preserve"> </v>
      </c>
      <c r="GX547" s="145" t="str">
        <f t="shared" si="8"/>
        <v xml:space="preserve"> </v>
      </c>
      <c r="GY547" s="145" t="str">
        <f t="shared" si="9"/>
        <v xml:space="preserve"> </v>
      </c>
      <c r="GZ547" s="145" t="str">
        <f t="shared" si="10"/>
        <v xml:space="preserve"> </v>
      </c>
    </row>
    <row r="548" spans="184:208" x14ac:dyDescent="0.25">
      <c r="GB548" s="145" t="str">
        <f t="shared" si="0"/>
        <v xml:space="preserve"> </v>
      </c>
      <c r="GC548" s="145" t="str">
        <f t="shared" si="11"/>
        <v xml:space="preserve"> </v>
      </c>
      <c r="GD548" s="145" t="str">
        <f t="shared" si="12"/>
        <v xml:space="preserve"> </v>
      </c>
      <c r="GE548" s="145" t="str">
        <f t="shared" si="13"/>
        <v xml:space="preserve"> </v>
      </c>
      <c r="GF548" s="145" t="str">
        <f t="shared" si="14"/>
        <v xml:space="preserve"> </v>
      </c>
      <c r="GG548" s="145" t="str">
        <f t="shared" si="15"/>
        <v xml:space="preserve"> </v>
      </c>
      <c r="GH548" s="145" t="str">
        <f t="shared" si="16"/>
        <v xml:space="preserve"> </v>
      </c>
      <c r="GI548" s="145" t="str">
        <f t="shared" si="17"/>
        <v xml:space="preserve"> </v>
      </c>
      <c r="GJ548" s="145" t="str">
        <f t="shared" si="18"/>
        <v xml:space="preserve"> </v>
      </c>
      <c r="GK548" s="145" t="str">
        <f t="shared" si="19"/>
        <v xml:space="preserve"> </v>
      </c>
      <c r="GL548" s="145" t="str">
        <f t="shared" si="20"/>
        <v xml:space="preserve"> </v>
      </c>
      <c r="GM548" s="145" t="str">
        <f t="shared" si="21"/>
        <v xml:space="preserve"> </v>
      </c>
      <c r="GN548" s="145" t="str">
        <f t="shared" si="22"/>
        <v xml:space="preserve"> </v>
      </c>
      <c r="GO548" s="145" t="str">
        <f t="shared" si="23"/>
        <v xml:space="preserve"> </v>
      </c>
      <c r="GP548" s="145" t="str">
        <f t="shared" si="24"/>
        <v xml:space="preserve"> </v>
      </c>
      <c r="GQ548" s="145" t="str">
        <f t="shared" si="25"/>
        <v xml:space="preserve"> </v>
      </c>
      <c r="GR548" s="145" t="str">
        <f t="shared" si="2"/>
        <v xml:space="preserve"> </v>
      </c>
      <c r="GS548" s="145" t="str">
        <f t="shared" si="3"/>
        <v xml:space="preserve"> </v>
      </c>
      <c r="GT548" s="145" t="str">
        <f t="shared" si="4"/>
        <v xml:space="preserve"> </v>
      </c>
      <c r="GU548" s="145" t="str">
        <f t="shared" si="5"/>
        <v xml:space="preserve"> </v>
      </c>
      <c r="GV548" s="145" t="str">
        <f t="shared" si="6"/>
        <v xml:space="preserve"> </v>
      </c>
      <c r="GW548" s="145" t="str">
        <f t="shared" si="7"/>
        <v xml:space="preserve"> </v>
      </c>
      <c r="GX548" s="145" t="str">
        <f t="shared" si="8"/>
        <v xml:space="preserve"> </v>
      </c>
      <c r="GY548" s="145" t="str">
        <f t="shared" si="9"/>
        <v xml:space="preserve"> </v>
      </c>
      <c r="GZ548" s="145" t="str">
        <f t="shared" si="10"/>
        <v xml:space="preserve"> </v>
      </c>
    </row>
    <row r="549" spans="184:208" x14ac:dyDescent="0.25">
      <c r="GB549" s="145" t="str">
        <f t="shared" ref="GB549:GB556" si="26">IF(FA545="","",FA545)</f>
        <v/>
      </c>
      <c r="GC549" s="145" t="str">
        <f t="shared" ref="GC549:GC556" si="27">IF(FB545="","",FB545)</f>
        <v/>
      </c>
      <c r="GD549" s="145" t="str">
        <f t="shared" ref="GD549:GD556" si="28">IF(FC545="","",FC545)</f>
        <v/>
      </c>
      <c r="GE549" s="145" t="str">
        <f t="shared" ref="GE549:GE556" si="29">IF(FD545="","",FD545)</f>
        <v/>
      </c>
      <c r="GF549" s="145" t="str">
        <f t="shared" ref="GF549:GF556" si="30">IF(FE545="","",FE545)</f>
        <v/>
      </c>
      <c r="GG549" s="145" t="str">
        <f t="shared" ref="GG549:GG556" si="31">IF(FF545="","",FF545)</f>
        <v/>
      </c>
      <c r="GH549" s="145" t="str">
        <f t="shared" ref="GH549:GH556" si="32">IF(FG545="","",FG545)</f>
        <v/>
      </c>
      <c r="GI549" s="145" t="str">
        <f t="shared" ref="GI549:GI556" si="33">IF(FH545="","",FH545)</f>
        <v/>
      </c>
      <c r="GJ549" s="145" t="str">
        <f t="shared" ref="GJ549:GJ556" si="34">IF(FI545="","",FI545)</f>
        <v/>
      </c>
      <c r="GK549" s="145" t="str">
        <f t="shared" ref="GK549:GK556" si="35">IF(FJ545="","",FJ545)</f>
        <v/>
      </c>
      <c r="GL549" s="145" t="str">
        <f t="shared" ref="GL549:GL556" si="36">IF(FK545="","",FK545)</f>
        <v/>
      </c>
      <c r="GM549" s="145" t="str">
        <f t="shared" ref="GM549:GM556" si="37">IF(FL545="","",FL545)</f>
        <v/>
      </c>
      <c r="GN549" s="145" t="str">
        <f t="shared" ref="GN549:GN556" si="38">IF(FM545="","",FM545)</f>
        <v/>
      </c>
      <c r="GO549" s="145" t="str">
        <f t="shared" ref="GO549:GO556" si="39">IF(FN545="","",FN545)</f>
        <v/>
      </c>
      <c r="GP549" s="145" t="str">
        <f t="shared" ref="GP549:GP556" si="40">IF(FO545="","",FO545)</f>
        <v/>
      </c>
      <c r="GQ549" s="145" t="str">
        <f t="shared" ref="GQ549:GQ556" si="41">IF(FP545="","",FP545)</f>
        <v/>
      </c>
      <c r="GR549" s="145" t="str">
        <f t="shared" ref="GR549:GR556" si="42">IF(FQ545="","",FQ545)</f>
        <v/>
      </c>
      <c r="GS549" s="145" t="str">
        <f t="shared" ref="GS549:GS556" si="43">IF(FR545="","",FR545)</f>
        <v/>
      </c>
      <c r="GT549" s="145" t="str">
        <f t="shared" ref="GT549:GT556" si="44">IF(FS545="","",FS545)</f>
        <v/>
      </c>
      <c r="GU549" s="145" t="str">
        <f t="shared" ref="GU549:GU556" si="45">IF(FT545="","",FT545)</f>
        <v/>
      </c>
      <c r="GV549" s="145" t="str">
        <f t="shared" ref="GV549:GV556" si="46">IF(FU545="","",FU545)</f>
        <v/>
      </c>
      <c r="GW549" s="145" t="str">
        <f t="shared" ref="GW549:GW556" si="47">IF(FV545="","",FV545)</f>
        <v/>
      </c>
      <c r="GX549" s="145" t="str">
        <f t="shared" ref="GX549:GX556" si="48">IF(FW545="","",FW545)</f>
        <v/>
      </c>
      <c r="GY549" s="145" t="str">
        <f t="shared" ref="GY549:GY556" si="49">IF(FX545="","",FX545)</f>
        <v/>
      </c>
      <c r="GZ549" s="145" t="str">
        <f t="shared" ref="GZ549:GZ556" si="50">IF(FY545="","",FY545)</f>
        <v/>
      </c>
    </row>
    <row r="550" spans="184:208" x14ac:dyDescent="0.25">
      <c r="GB550" s="145" t="str">
        <f t="shared" si="26"/>
        <v/>
      </c>
      <c r="GC550" s="145" t="str">
        <f t="shared" si="27"/>
        <v/>
      </c>
      <c r="GD550" s="145" t="str">
        <f t="shared" si="28"/>
        <v/>
      </c>
      <c r="GE550" s="145" t="str">
        <f t="shared" si="29"/>
        <v/>
      </c>
      <c r="GF550" s="145" t="str">
        <f t="shared" si="30"/>
        <v/>
      </c>
      <c r="GG550" s="145" t="str">
        <f t="shared" si="31"/>
        <v/>
      </c>
      <c r="GH550" s="145" t="str">
        <f t="shared" si="32"/>
        <v/>
      </c>
      <c r="GI550" s="145" t="str">
        <f t="shared" si="33"/>
        <v/>
      </c>
      <c r="GJ550" s="145" t="str">
        <f t="shared" si="34"/>
        <v/>
      </c>
      <c r="GK550" s="145" t="str">
        <f t="shared" si="35"/>
        <v/>
      </c>
      <c r="GL550" s="145" t="str">
        <f t="shared" si="36"/>
        <v/>
      </c>
      <c r="GM550" s="145" t="str">
        <f t="shared" si="37"/>
        <v/>
      </c>
      <c r="GN550" s="145" t="str">
        <f t="shared" si="38"/>
        <v/>
      </c>
      <c r="GO550" s="145" t="str">
        <f t="shared" si="39"/>
        <v/>
      </c>
      <c r="GP550" s="145" t="str">
        <f t="shared" si="40"/>
        <v/>
      </c>
      <c r="GQ550" s="145" t="str">
        <f t="shared" si="41"/>
        <v/>
      </c>
      <c r="GR550" s="145" t="str">
        <f t="shared" si="42"/>
        <v/>
      </c>
      <c r="GS550" s="145" t="str">
        <f t="shared" si="43"/>
        <v/>
      </c>
      <c r="GT550" s="145" t="str">
        <f t="shared" si="44"/>
        <v/>
      </c>
      <c r="GU550" s="145" t="str">
        <f t="shared" si="45"/>
        <v/>
      </c>
      <c r="GV550" s="145" t="str">
        <f t="shared" si="46"/>
        <v/>
      </c>
      <c r="GW550" s="145" t="str">
        <f t="shared" si="47"/>
        <v/>
      </c>
      <c r="GX550" s="145" t="str">
        <f t="shared" si="48"/>
        <v/>
      </c>
      <c r="GY550" s="145" t="str">
        <f t="shared" si="49"/>
        <v/>
      </c>
      <c r="GZ550" s="145" t="str">
        <f t="shared" si="50"/>
        <v/>
      </c>
    </row>
    <row r="551" spans="184:208" x14ac:dyDescent="0.25">
      <c r="GB551" s="145" t="str">
        <f t="shared" si="26"/>
        <v/>
      </c>
      <c r="GC551" s="145" t="str">
        <f t="shared" si="27"/>
        <v/>
      </c>
      <c r="GD551" s="145" t="str">
        <f t="shared" si="28"/>
        <v/>
      </c>
      <c r="GE551" s="145" t="str">
        <f t="shared" si="29"/>
        <v/>
      </c>
      <c r="GF551" s="145" t="str">
        <f t="shared" si="30"/>
        <v/>
      </c>
      <c r="GG551" s="145" t="str">
        <f t="shared" si="31"/>
        <v/>
      </c>
      <c r="GH551" s="145" t="str">
        <f t="shared" si="32"/>
        <v/>
      </c>
      <c r="GI551" s="145" t="str">
        <f t="shared" si="33"/>
        <v/>
      </c>
      <c r="GJ551" s="145" t="str">
        <f t="shared" si="34"/>
        <v/>
      </c>
      <c r="GK551" s="145" t="str">
        <f t="shared" si="35"/>
        <v/>
      </c>
      <c r="GL551" s="145" t="str">
        <f t="shared" si="36"/>
        <v/>
      </c>
      <c r="GM551" s="145" t="str">
        <f t="shared" si="37"/>
        <v/>
      </c>
      <c r="GN551" s="145" t="str">
        <f t="shared" si="38"/>
        <v/>
      </c>
      <c r="GO551" s="145" t="str">
        <f t="shared" si="39"/>
        <v/>
      </c>
      <c r="GP551" s="145" t="str">
        <f t="shared" si="40"/>
        <v/>
      </c>
      <c r="GQ551" s="145" t="str">
        <f t="shared" si="41"/>
        <v/>
      </c>
      <c r="GR551" s="145" t="str">
        <f t="shared" si="42"/>
        <v/>
      </c>
      <c r="GS551" s="145" t="str">
        <f t="shared" si="43"/>
        <v/>
      </c>
      <c r="GT551" s="145" t="str">
        <f t="shared" si="44"/>
        <v/>
      </c>
      <c r="GU551" s="145" t="str">
        <f t="shared" si="45"/>
        <v/>
      </c>
      <c r="GV551" s="145" t="str">
        <f t="shared" si="46"/>
        <v/>
      </c>
      <c r="GW551" s="145" t="str">
        <f t="shared" si="47"/>
        <v/>
      </c>
      <c r="GX551" s="145" t="str">
        <f t="shared" si="48"/>
        <v/>
      </c>
      <c r="GY551" s="145" t="str">
        <f t="shared" si="49"/>
        <v/>
      </c>
      <c r="GZ551" s="145" t="str">
        <f t="shared" si="50"/>
        <v/>
      </c>
    </row>
    <row r="552" spans="184:208" x14ac:dyDescent="0.25">
      <c r="GB552" s="145" t="str">
        <f t="shared" si="26"/>
        <v/>
      </c>
      <c r="GC552" s="145" t="str">
        <f t="shared" si="27"/>
        <v/>
      </c>
      <c r="GD552" s="145" t="str">
        <f t="shared" si="28"/>
        <v/>
      </c>
      <c r="GE552" s="145" t="str">
        <f t="shared" si="29"/>
        <v/>
      </c>
      <c r="GF552" s="145" t="str">
        <f t="shared" si="30"/>
        <v/>
      </c>
      <c r="GG552" s="145" t="str">
        <f t="shared" si="31"/>
        <v/>
      </c>
      <c r="GH552" s="145" t="str">
        <f t="shared" si="32"/>
        <v/>
      </c>
      <c r="GI552" s="145" t="str">
        <f t="shared" si="33"/>
        <v/>
      </c>
      <c r="GJ552" s="145" t="str">
        <f t="shared" si="34"/>
        <v/>
      </c>
      <c r="GK552" s="145" t="str">
        <f t="shared" si="35"/>
        <v/>
      </c>
      <c r="GL552" s="145" t="str">
        <f t="shared" si="36"/>
        <v/>
      </c>
      <c r="GM552" s="145" t="str">
        <f t="shared" si="37"/>
        <v/>
      </c>
      <c r="GN552" s="145" t="str">
        <f t="shared" si="38"/>
        <v/>
      </c>
      <c r="GO552" s="145" t="str">
        <f t="shared" si="39"/>
        <v/>
      </c>
      <c r="GP552" s="145" t="str">
        <f t="shared" si="40"/>
        <v/>
      </c>
      <c r="GQ552" s="145" t="str">
        <f t="shared" si="41"/>
        <v/>
      </c>
      <c r="GR552" s="145" t="str">
        <f t="shared" si="42"/>
        <v/>
      </c>
      <c r="GS552" s="145" t="str">
        <f t="shared" si="43"/>
        <v/>
      </c>
      <c r="GT552" s="145" t="str">
        <f t="shared" si="44"/>
        <v/>
      </c>
      <c r="GU552" s="145" t="str">
        <f t="shared" si="45"/>
        <v/>
      </c>
      <c r="GV552" s="145" t="str">
        <f t="shared" si="46"/>
        <v/>
      </c>
      <c r="GW552" s="145" t="str">
        <f t="shared" si="47"/>
        <v/>
      </c>
      <c r="GX552" s="145" t="str">
        <f t="shared" si="48"/>
        <v/>
      </c>
      <c r="GY552" s="145" t="str">
        <f t="shared" si="49"/>
        <v/>
      </c>
      <c r="GZ552" s="145" t="str">
        <f t="shared" si="50"/>
        <v/>
      </c>
    </row>
    <row r="553" spans="184:208" x14ac:dyDescent="0.25">
      <c r="GB553" s="145" t="str">
        <f t="shared" si="26"/>
        <v/>
      </c>
      <c r="GC553" s="145" t="str">
        <f t="shared" si="27"/>
        <v/>
      </c>
      <c r="GD553" s="145" t="str">
        <f t="shared" si="28"/>
        <v/>
      </c>
      <c r="GE553" s="145" t="str">
        <f t="shared" si="29"/>
        <v/>
      </c>
      <c r="GF553" s="145" t="str">
        <f t="shared" si="30"/>
        <v/>
      </c>
      <c r="GG553" s="145" t="str">
        <f t="shared" si="31"/>
        <v/>
      </c>
      <c r="GH553" s="145" t="str">
        <f t="shared" si="32"/>
        <v/>
      </c>
      <c r="GI553" s="145" t="str">
        <f t="shared" si="33"/>
        <v/>
      </c>
      <c r="GJ553" s="145" t="str">
        <f t="shared" si="34"/>
        <v/>
      </c>
      <c r="GK553" s="145" t="str">
        <f t="shared" si="35"/>
        <v/>
      </c>
      <c r="GL553" s="145" t="str">
        <f t="shared" si="36"/>
        <v/>
      </c>
      <c r="GM553" s="145" t="str">
        <f t="shared" si="37"/>
        <v/>
      </c>
      <c r="GN553" s="145" t="str">
        <f t="shared" si="38"/>
        <v/>
      </c>
      <c r="GO553" s="145" t="str">
        <f t="shared" si="39"/>
        <v/>
      </c>
      <c r="GP553" s="145" t="str">
        <f t="shared" si="40"/>
        <v/>
      </c>
      <c r="GQ553" s="145" t="str">
        <f t="shared" si="41"/>
        <v/>
      </c>
      <c r="GR553" s="145" t="str">
        <f t="shared" si="42"/>
        <v/>
      </c>
      <c r="GS553" s="145" t="str">
        <f t="shared" si="43"/>
        <v/>
      </c>
      <c r="GT553" s="145" t="str">
        <f t="shared" si="44"/>
        <v/>
      </c>
      <c r="GU553" s="145" t="str">
        <f t="shared" si="45"/>
        <v/>
      </c>
      <c r="GV553" s="145" t="str">
        <f t="shared" si="46"/>
        <v/>
      </c>
      <c r="GW553" s="145" t="str">
        <f t="shared" si="47"/>
        <v/>
      </c>
      <c r="GX553" s="145" t="str">
        <f t="shared" si="48"/>
        <v/>
      </c>
      <c r="GY553" s="145" t="str">
        <f t="shared" si="49"/>
        <v/>
      </c>
      <c r="GZ553" s="145" t="str">
        <f t="shared" si="50"/>
        <v/>
      </c>
    </row>
    <row r="554" spans="184:208" x14ac:dyDescent="0.25">
      <c r="GB554" s="145" t="str">
        <f t="shared" si="26"/>
        <v/>
      </c>
      <c r="GC554" s="145" t="str">
        <f t="shared" si="27"/>
        <v/>
      </c>
      <c r="GD554" s="145" t="str">
        <f t="shared" si="28"/>
        <v/>
      </c>
      <c r="GE554" s="145" t="str">
        <f t="shared" si="29"/>
        <v/>
      </c>
      <c r="GF554" s="145" t="str">
        <f t="shared" si="30"/>
        <v/>
      </c>
      <c r="GG554" s="145" t="str">
        <f t="shared" si="31"/>
        <v/>
      </c>
      <c r="GH554" s="145" t="str">
        <f t="shared" si="32"/>
        <v/>
      </c>
      <c r="GI554" s="145" t="str">
        <f t="shared" si="33"/>
        <v/>
      </c>
      <c r="GJ554" s="145" t="str">
        <f t="shared" si="34"/>
        <v/>
      </c>
      <c r="GK554" s="145" t="str">
        <f t="shared" si="35"/>
        <v/>
      </c>
      <c r="GL554" s="145" t="str">
        <f t="shared" si="36"/>
        <v/>
      </c>
      <c r="GM554" s="145" t="str">
        <f t="shared" si="37"/>
        <v/>
      </c>
      <c r="GN554" s="145" t="str">
        <f t="shared" si="38"/>
        <v/>
      </c>
      <c r="GO554" s="145" t="str">
        <f t="shared" si="39"/>
        <v/>
      </c>
      <c r="GP554" s="145" t="str">
        <f t="shared" si="40"/>
        <v/>
      </c>
      <c r="GQ554" s="145" t="str">
        <f t="shared" si="41"/>
        <v/>
      </c>
      <c r="GR554" s="145" t="str">
        <f t="shared" si="42"/>
        <v/>
      </c>
      <c r="GS554" s="145" t="str">
        <f t="shared" si="43"/>
        <v/>
      </c>
      <c r="GT554" s="145" t="str">
        <f t="shared" si="44"/>
        <v/>
      </c>
      <c r="GU554" s="145" t="str">
        <f t="shared" si="45"/>
        <v/>
      </c>
      <c r="GV554" s="145" t="str">
        <f t="shared" si="46"/>
        <v/>
      </c>
      <c r="GW554" s="145" t="str">
        <f t="shared" si="47"/>
        <v/>
      </c>
      <c r="GX554" s="145" t="str">
        <f t="shared" si="48"/>
        <v/>
      </c>
      <c r="GY554" s="145" t="str">
        <f t="shared" si="49"/>
        <v/>
      </c>
      <c r="GZ554" s="145" t="str">
        <f t="shared" si="50"/>
        <v/>
      </c>
    </row>
    <row r="555" spans="184:208" x14ac:dyDescent="0.25">
      <c r="GB555" s="145" t="str">
        <f t="shared" si="26"/>
        <v/>
      </c>
      <c r="GC555" s="145" t="str">
        <f t="shared" si="27"/>
        <v/>
      </c>
      <c r="GD555" s="145" t="str">
        <f t="shared" si="28"/>
        <v/>
      </c>
      <c r="GE555" s="145" t="str">
        <f t="shared" si="29"/>
        <v/>
      </c>
      <c r="GF555" s="145" t="str">
        <f t="shared" si="30"/>
        <v/>
      </c>
      <c r="GG555" s="145" t="str">
        <f t="shared" si="31"/>
        <v/>
      </c>
      <c r="GH555" s="145" t="str">
        <f t="shared" si="32"/>
        <v/>
      </c>
      <c r="GI555" s="145" t="str">
        <f t="shared" si="33"/>
        <v/>
      </c>
      <c r="GJ555" s="145" t="str">
        <f t="shared" si="34"/>
        <v/>
      </c>
      <c r="GK555" s="145" t="str">
        <f t="shared" si="35"/>
        <v/>
      </c>
      <c r="GL555" s="145" t="str">
        <f t="shared" si="36"/>
        <v/>
      </c>
      <c r="GM555" s="145" t="str">
        <f t="shared" si="37"/>
        <v/>
      </c>
      <c r="GN555" s="145" t="str">
        <f t="shared" si="38"/>
        <v/>
      </c>
      <c r="GO555" s="145" t="str">
        <f t="shared" si="39"/>
        <v/>
      </c>
      <c r="GP555" s="145" t="str">
        <f t="shared" si="40"/>
        <v/>
      </c>
      <c r="GQ555" s="145" t="str">
        <f t="shared" si="41"/>
        <v/>
      </c>
      <c r="GR555" s="145" t="str">
        <f t="shared" si="42"/>
        <v/>
      </c>
      <c r="GS555" s="145" t="str">
        <f t="shared" si="43"/>
        <v/>
      </c>
      <c r="GT555" s="145" t="str">
        <f t="shared" si="44"/>
        <v/>
      </c>
      <c r="GU555" s="145" t="str">
        <f t="shared" si="45"/>
        <v/>
      </c>
      <c r="GV555" s="145" t="str">
        <f t="shared" si="46"/>
        <v/>
      </c>
      <c r="GW555" s="145" t="str">
        <f t="shared" si="47"/>
        <v/>
      </c>
      <c r="GX555" s="145" t="str">
        <f t="shared" si="48"/>
        <v/>
      </c>
      <c r="GY555" s="145" t="str">
        <f t="shared" si="49"/>
        <v/>
      </c>
      <c r="GZ555" s="145" t="str">
        <f t="shared" si="50"/>
        <v/>
      </c>
    </row>
    <row r="556" spans="184:208" x14ac:dyDescent="0.25">
      <c r="GB556" s="145" t="str">
        <f t="shared" si="26"/>
        <v/>
      </c>
      <c r="GC556" s="145" t="str">
        <f t="shared" si="27"/>
        <v/>
      </c>
      <c r="GD556" s="145" t="str">
        <f t="shared" si="28"/>
        <v/>
      </c>
      <c r="GE556" s="145" t="str">
        <f t="shared" si="29"/>
        <v/>
      </c>
      <c r="GF556" s="145" t="str">
        <f t="shared" si="30"/>
        <v/>
      </c>
      <c r="GG556" s="145" t="str">
        <f t="shared" si="31"/>
        <v/>
      </c>
      <c r="GH556" s="145" t="str">
        <f t="shared" si="32"/>
        <v/>
      </c>
      <c r="GI556" s="145" t="str">
        <f t="shared" si="33"/>
        <v/>
      </c>
      <c r="GJ556" s="145" t="str">
        <f t="shared" si="34"/>
        <v/>
      </c>
      <c r="GK556" s="145" t="str">
        <f t="shared" si="35"/>
        <v/>
      </c>
      <c r="GL556" s="145" t="str">
        <f t="shared" si="36"/>
        <v/>
      </c>
      <c r="GM556" s="145" t="str">
        <f t="shared" si="37"/>
        <v/>
      </c>
      <c r="GN556" s="145" t="str">
        <f t="shared" si="38"/>
        <v/>
      </c>
      <c r="GO556" s="145" t="str">
        <f t="shared" si="39"/>
        <v/>
      </c>
      <c r="GP556" s="145" t="str">
        <f t="shared" si="40"/>
        <v/>
      </c>
      <c r="GQ556" s="145" t="str">
        <f t="shared" si="41"/>
        <v/>
      </c>
      <c r="GR556" s="145" t="str">
        <f t="shared" si="42"/>
        <v/>
      </c>
      <c r="GS556" s="145" t="str">
        <f t="shared" si="43"/>
        <v/>
      </c>
      <c r="GT556" s="145" t="str">
        <f t="shared" si="44"/>
        <v/>
      </c>
      <c r="GU556" s="145" t="str">
        <f t="shared" si="45"/>
        <v/>
      </c>
      <c r="GV556" s="145" t="str">
        <f t="shared" si="46"/>
        <v/>
      </c>
      <c r="GW556" s="145" t="str">
        <f t="shared" si="47"/>
        <v/>
      </c>
      <c r="GX556" s="145" t="str">
        <f t="shared" si="48"/>
        <v/>
      </c>
      <c r="GY556" s="145" t="str">
        <f t="shared" si="49"/>
        <v/>
      </c>
      <c r="GZ556" s="145" t="str">
        <f t="shared" si="50"/>
        <v/>
      </c>
    </row>
  </sheetData>
  <sheetProtection formatCells="0" formatColumns="0" formatRows="0" insertHyperlinks="0" sort="0" autoFilter="0" pivotTables="0"/>
  <sortState xmlns:xlrd2="http://schemas.microsoft.com/office/spreadsheetml/2017/richdata2" ref="B68:B153">
    <sortCondition ref="B68"/>
  </sortState>
  <mergeCells count="2">
    <mergeCell ref="E54:I54"/>
    <mergeCell ref="C55:D5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J32"/>
  <sheetViews>
    <sheetView showGridLines="0" workbookViewId="0">
      <selection activeCell="E6" sqref="E6"/>
    </sheetView>
  </sheetViews>
  <sheetFormatPr baseColWidth="10" defaultColWidth="9.140625" defaultRowHeight="12.75" x14ac:dyDescent="0.25"/>
  <cols>
    <col min="1" max="1" width="17.85546875" style="15" customWidth="1"/>
    <col min="2" max="4" width="8" style="13" customWidth="1"/>
    <col min="5" max="5" width="11" style="13" customWidth="1"/>
    <col min="6" max="7" width="11" style="14" customWidth="1"/>
    <col min="8" max="8" width="67.28515625" style="14" customWidth="1"/>
    <col min="9" max="10" width="9.140625" style="14" customWidth="1"/>
    <col min="11" max="253" width="9.140625" style="15"/>
    <col min="254" max="254" width="5.85546875" style="15" customWidth="1"/>
    <col min="255" max="257" width="9.140625" style="15" customWidth="1"/>
    <col min="258" max="259" width="14" style="15" customWidth="1"/>
    <col min="260" max="260" width="9.140625" style="15" customWidth="1"/>
    <col min="261" max="261" width="11" style="15" customWidth="1"/>
    <col min="262" max="262" width="10.42578125" style="15" customWidth="1"/>
    <col min="263" max="263" width="10.85546875" style="15" bestFit="1" customWidth="1"/>
    <col min="264" max="264" width="14" style="15" customWidth="1"/>
    <col min="265" max="266" width="9.140625" style="15" customWidth="1"/>
    <col min="267" max="509" width="9.140625" style="15"/>
    <col min="510" max="510" width="5.85546875" style="15" customWidth="1"/>
    <col min="511" max="513" width="9.140625" style="15" customWidth="1"/>
    <col min="514" max="515" width="14" style="15" customWidth="1"/>
    <col min="516" max="516" width="9.140625" style="15" customWidth="1"/>
    <col min="517" max="517" width="11" style="15" customWidth="1"/>
    <col min="518" max="518" width="10.42578125" style="15" customWidth="1"/>
    <col min="519" max="519" width="10.85546875" style="15" bestFit="1" customWidth="1"/>
    <col min="520" max="520" width="14" style="15" customWidth="1"/>
    <col min="521" max="522" width="9.140625" style="15" customWidth="1"/>
    <col min="523" max="765" width="9.140625" style="15"/>
    <col min="766" max="766" width="5.85546875" style="15" customWidth="1"/>
    <col min="767" max="769" width="9.140625" style="15" customWidth="1"/>
    <col min="770" max="771" width="14" style="15" customWidth="1"/>
    <col min="772" max="772" width="9.140625" style="15" customWidth="1"/>
    <col min="773" max="773" width="11" style="15" customWidth="1"/>
    <col min="774" max="774" width="10.42578125" style="15" customWidth="1"/>
    <col min="775" max="775" width="10.85546875" style="15" bestFit="1" customWidth="1"/>
    <col min="776" max="776" width="14" style="15" customWidth="1"/>
    <col min="777" max="778" width="9.140625" style="15" customWidth="1"/>
    <col min="779" max="1021" width="9.140625" style="15"/>
    <col min="1022" max="1022" width="5.85546875" style="15" customWidth="1"/>
    <col min="1023" max="1025" width="9.140625" style="15" customWidth="1"/>
    <col min="1026" max="1027" width="14" style="15" customWidth="1"/>
    <col min="1028" max="1028" width="9.140625" style="15" customWidth="1"/>
    <col min="1029" max="1029" width="11" style="15" customWidth="1"/>
    <col min="1030" max="1030" width="10.42578125" style="15" customWidth="1"/>
    <col min="1031" max="1031" width="10.85546875" style="15" bestFit="1" customWidth="1"/>
    <col min="1032" max="1032" width="14" style="15" customWidth="1"/>
    <col min="1033" max="1034" width="9.140625" style="15" customWidth="1"/>
    <col min="1035" max="1277" width="9.140625" style="15"/>
    <col min="1278" max="1278" width="5.85546875" style="15" customWidth="1"/>
    <col min="1279" max="1281" width="9.140625" style="15" customWidth="1"/>
    <col min="1282" max="1283" width="14" style="15" customWidth="1"/>
    <col min="1284" max="1284" width="9.140625" style="15" customWidth="1"/>
    <col min="1285" max="1285" width="11" style="15" customWidth="1"/>
    <col min="1286" max="1286" width="10.42578125" style="15" customWidth="1"/>
    <col min="1287" max="1287" width="10.85546875" style="15" bestFit="1" customWidth="1"/>
    <col min="1288" max="1288" width="14" style="15" customWidth="1"/>
    <col min="1289" max="1290" width="9.140625" style="15" customWidth="1"/>
    <col min="1291" max="1533" width="9.140625" style="15"/>
    <col min="1534" max="1534" width="5.85546875" style="15" customWidth="1"/>
    <col min="1535" max="1537" width="9.140625" style="15" customWidth="1"/>
    <col min="1538" max="1539" width="14" style="15" customWidth="1"/>
    <col min="1540" max="1540" width="9.140625" style="15" customWidth="1"/>
    <col min="1541" max="1541" width="11" style="15" customWidth="1"/>
    <col min="1542" max="1542" width="10.42578125" style="15" customWidth="1"/>
    <col min="1543" max="1543" width="10.85546875" style="15" bestFit="1" customWidth="1"/>
    <col min="1544" max="1544" width="14" style="15" customWidth="1"/>
    <col min="1545" max="1546" width="9.140625" style="15" customWidth="1"/>
    <col min="1547" max="1789" width="9.140625" style="15"/>
    <col min="1790" max="1790" width="5.85546875" style="15" customWidth="1"/>
    <col min="1791" max="1793" width="9.140625" style="15" customWidth="1"/>
    <col min="1794" max="1795" width="14" style="15" customWidth="1"/>
    <col min="1796" max="1796" width="9.140625" style="15" customWidth="1"/>
    <col min="1797" max="1797" width="11" style="15" customWidth="1"/>
    <col min="1798" max="1798" width="10.42578125" style="15" customWidth="1"/>
    <col min="1799" max="1799" width="10.85546875" style="15" bestFit="1" customWidth="1"/>
    <col min="1800" max="1800" width="14" style="15" customWidth="1"/>
    <col min="1801" max="1802" width="9.140625" style="15" customWidth="1"/>
    <col min="1803" max="2045" width="9.140625" style="15"/>
    <col min="2046" max="2046" width="5.85546875" style="15" customWidth="1"/>
    <col min="2047" max="2049" width="9.140625" style="15" customWidth="1"/>
    <col min="2050" max="2051" width="14" style="15" customWidth="1"/>
    <col min="2052" max="2052" width="9.140625" style="15" customWidth="1"/>
    <col min="2053" max="2053" width="11" style="15" customWidth="1"/>
    <col min="2054" max="2054" width="10.42578125" style="15" customWidth="1"/>
    <col min="2055" max="2055" width="10.85546875" style="15" bestFit="1" customWidth="1"/>
    <col min="2056" max="2056" width="14" style="15" customWidth="1"/>
    <col min="2057" max="2058" width="9.140625" style="15" customWidth="1"/>
    <col min="2059" max="2301" width="9.140625" style="15"/>
    <col min="2302" max="2302" width="5.85546875" style="15" customWidth="1"/>
    <col min="2303" max="2305" width="9.140625" style="15" customWidth="1"/>
    <col min="2306" max="2307" width="14" style="15" customWidth="1"/>
    <col min="2308" max="2308" width="9.140625" style="15" customWidth="1"/>
    <col min="2309" max="2309" width="11" style="15" customWidth="1"/>
    <col min="2310" max="2310" width="10.42578125" style="15" customWidth="1"/>
    <col min="2311" max="2311" width="10.85546875" style="15" bestFit="1" customWidth="1"/>
    <col min="2312" max="2312" width="14" style="15" customWidth="1"/>
    <col min="2313" max="2314" width="9.140625" style="15" customWidth="1"/>
    <col min="2315" max="2557" width="9.140625" style="15"/>
    <col min="2558" max="2558" width="5.85546875" style="15" customWidth="1"/>
    <col min="2559" max="2561" width="9.140625" style="15" customWidth="1"/>
    <col min="2562" max="2563" width="14" style="15" customWidth="1"/>
    <col min="2564" max="2564" width="9.140625" style="15" customWidth="1"/>
    <col min="2565" max="2565" width="11" style="15" customWidth="1"/>
    <col min="2566" max="2566" width="10.42578125" style="15" customWidth="1"/>
    <col min="2567" max="2567" width="10.85546875" style="15" bestFit="1" customWidth="1"/>
    <col min="2568" max="2568" width="14" style="15" customWidth="1"/>
    <col min="2569" max="2570" width="9.140625" style="15" customWidth="1"/>
    <col min="2571" max="2813" width="9.140625" style="15"/>
    <col min="2814" max="2814" width="5.85546875" style="15" customWidth="1"/>
    <col min="2815" max="2817" width="9.140625" style="15" customWidth="1"/>
    <col min="2818" max="2819" width="14" style="15" customWidth="1"/>
    <col min="2820" max="2820" width="9.140625" style="15" customWidth="1"/>
    <col min="2821" max="2821" width="11" style="15" customWidth="1"/>
    <col min="2822" max="2822" width="10.42578125" style="15" customWidth="1"/>
    <col min="2823" max="2823" width="10.85546875" style="15" bestFit="1" customWidth="1"/>
    <col min="2824" max="2824" width="14" style="15" customWidth="1"/>
    <col min="2825" max="2826" width="9.140625" style="15" customWidth="1"/>
    <col min="2827" max="3069" width="9.140625" style="15"/>
    <col min="3070" max="3070" width="5.85546875" style="15" customWidth="1"/>
    <col min="3071" max="3073" width="9.140625" style="15" customWidth="1"/>
    <col min="3074" max="3075" width="14" style="15" customWidth="1"/>
    <col min="3076" max="3076" width="9.140625" style="15" customWidth="1"/>
    <col min="3077" max="3077" width="11" style="15" customWidth="1"/>
    <col min="3078" max="3078" width="10.42578125" style="15" customWidth="1"/>
    <col min="3079" max="3079" width="10.85546875" style="15" bestFit="1" customWidth="1"/>
    <col min="3080" max="3080" width="14" style="15" customWidth="1"/>
    <col min="3081" max="3082" width="9.140625" style="15" customWidth="1"/>
    <col min="3083" max="3325" width="9.140625" style="15"/>
    <col min="3326" max="3326" width="5.85546875" style="15" customWidth="1"/>
    <col min="3327" max="3329" width="9.140625" style="15" customWidth="1"/>
    <col min="3330" max="3331" width="14" style="15" customWidth="1"/>
    <col min="3332" max="3332" width="9.140625" style="15" customWidth="1"/>
    <col min="3333" max="3333" width="11" style="15" customWidth="1"/>
    <col min="3334" max="3334" width="10.42578125" style="15" customWidth="1"/>
    <col min="3335" max="3335" width="10.85546875" style="15" bestFit="1" customWidth="1"/>
    <col min="3336" max="3336" width="14" style="15" customWidth="1"/>
    <col min="3337" max="3338" width="9.140625" style="15" customWidth="1"/>
    <col min="3339" max="3581" width="9.140625" style="15"/>
    <col min="3582" max="3582" width="5.85546875" style="15" customWidth="1"/>
    <col min="3583" max="3585" width="9.140625" style="15" customWidth="1"/>
    <col min="3586" max="3587" width="14" style="15" customWidth="1"/>
    <col min="3588" max="3588" width="9.140625" style="15" customWidth="1"/>
    <col min="3589" max="3589" width="11" style="15" customWidth="1"/>
    <col min="3590" max="3590" width="10.42578125" style="15" customWidth="1"/>
    <col min="3591" max="3591" width="10.85546875" style="15" bestFit="1" customWidth="1"/>
    <col min="3592" max="3592" width="14" style="15" customWidth="1"/>
    <col min="3593" max="3594" width="9.140625" style="15" customWidth="1"/>
    <col min="3595" max="3837" width="9.140625" style="15"/>
    <col min="3838" max="3838" width="5.85546875" style="15" customWidth="1"/>
    <col min="3839" max="3841" width="9.140625" style="15" customWidth="1"/>
    <col min="3842" max="3843" width="14" style="15" customWidth="1"/>
    <col min="3844" max="3844" width="9.140625" style="15" customWidth="1"/>
    <col min="3845" max="3845" width="11" style="15" customWidth="1"/>
    <col min="3846" max="3846" width="10.42578125" style="15" customWidth="1"/>
    <col min="3847" max="3847" width="10.85546875" style="15" bestFit="1" customWidth="1"/>
    <col min="3848" max="3848" width="14" style="15" customWidth="1"/>
    <col min="3849" max="3850" width="9.140625" style="15" customWidth="1"/>
    <col min="3851" max="4093" width="9.140625" style="15"/>
    <col min="4094" max="4094" width="5.85546875" style="15" customWidth="1"/>
    <col min="4095" max="4097" width="9.140625" style="15" customWidth="1"/>
    <col min="4098" max="4099" width="14" style="15" customWidth="1"/>
    <col min="4100" max="4100" width="9.140625" style="15" customWidth="1"/>
    <col min="4101" max="4101" width="11" style="15" customWidth="1"/>
    <col min="4102" max="4102" width="10.42578125" style="15" customWidth="1"/>
    <col min="4103" max="4103" width="10.85546875" style="15" bestFit="1" customWidth="1"/>
    <col min="4104" max="4104" width="14" style="15" customWidth="1"/>
    <col min="4105" max="4106" width="9.140625" style="15" customWidth="1"/>
    <col min="4107" max="4349" width="9.140625" style="15"/>
    <col min="4350" max="4350" width="5.85546875" style="15" customWidth="1"/>
    <col min="4351" max="4353" width="9.140625" style="15" customWidth="1"/>
    <col min="4354" max="4355" width="14" style="15" customWidth="1"/>
    <col min="4356" max="4356" width="9.140625" style="15" customWidth="1"/>
    <col min="4357" max="4357" width="11" style="15" customWidth="1"/>
    <col min="4358" max="4358" width="10.42578125" style="15" customWidth="1"/>
    <col min="4359" max="4359" width="10.85546875" style="15" bestFit="1" customWidth="1"/>
    <col min="4360" max="4360" width="14" style="15" customWidth="1"/>
    <col min="4361" max="4362" width="9.140625" style="15" customWidth="1"/>
    <col min="4363" max="4605" width="9.140625" style="15"/>
    <col min="4606" max="4606" width="5.85546875" style="15" customWidth="1"/>
    <col min="4607" max="4609" width="9.140625" style="15" customWidth="1"/>
    <col min="4610" max="4611" width="14" style="15" customWidth="1"/>
    <col min="4612" max="4612" width="9.140625" style="15" customWidth="1"/>
    <col min="4613" max="4613" width="11" style="15" customWidth="1"/>
    <col min="4614" max="4614" width="10.42578125" style="15" customWidth="1"/>
    <col min="4615" max="4615" width="10.85546875" style="15" bestFit="1" customWidth="1"/>
    <col min="4616" max="4616" width="14" style="15" customWidth="1"/>
    <col min="4617" max="4618" width="9.140625" style="15" customWidth="1"/>
    <col min="4619" max="4861" width="9.140625" style="15"/>
    <col min="4862" max="4862" width="5.85546875" style="15" customWidth="1"/>
    <col min="4863" max="4865" width="9.140625" style="15" customWidth="1"/>
    <col min="4866" max="4867" width="14" style="15" customWidth="1"/>
    <col min="4868" max="4868" width="9.140625" style="15" customWidth="1"/>
    <col min="4869" max="4869" width="11" style="15" customWidth="1"/>
    <col min="4870" max="4870" width="10.42578125" style="15" customWidth="1"/>
    <col min="4871" max="4871" width="10.85546875" style="15" bestFit="1" customWidth="1"/>
    <col min="4872" max="4872" width="14" style="15" customWidth="1"/>
    <col min="4873" max="4874" width="9.140625" style="15" customWidth="1"/>
    <col min="4875" max="5117" width="9.140625" style="15"/>
    <col min="5118" max="5118" width="5.85546875" style="15" customWidth="1"/>
    <col min="5119" max="5121" width="9.140625" style="15" customWidth="1"/>
    <col min="5122" max="5123" width="14" style="15" customWidth="1"/>
    <col min="5124" max="5124" width="9.140625" style="15" customWidth="1"/>
    <col min="5125" max="5125" width="11" style="15" customWidth="1"/>
    <col min="5126" max="5126" width="10.42578125" style="15" customWidth="1"/>
    <col min="5127" max="5127" width="10.85546875" style="15" bestFit="1" customWidth="1"/>
    <col min="5128" max="5128" width="14" style="15" customWidth="1"/>
    <col min="5129" max="5130" width="9.140625" style="15" customWidth="1"/>
    <col min="5131" max="5373" width="9.140625" style="15"/>
    <col min="5374" max="5374" width="5.85546875" style="15" customWidth="1"/>
    <col min="5375" max="5377" width="9.140625" style="15" customWidth="1"/>
    <col min="5378" max="5379" width="14" style="15" customWidth="1"/>
    <col min="5380" max="5380" width="9.140625" style="15" customWidth="1"/>
    <col min="5381" max="5381" width="11" style="15" customWidth="1"/>
    <col min="5382" max="5382" width="10.42578125" style="15" customWidth="1"/>
    <col min="5383" max="5383" width="10.85546875" style="15" bestFit="1" customWidth="1"/>
    <col min="5384" max="5384" width="14" style="15" customWidth="1"/>
    <col min="5385" max="5386" width="9.140625" style="15" customWidth="1"/>
    <col min="5387" max="5629" width="9.140625" style="15"/>
    <col min="5630" max="5630" width="5.85546875" style="15" customWidth="1"/>
    <col min="5631" max="5633" width="9.140625" style="15" customWidth="1"/>
    <col min="5634" max="5635" width="14" style="15" customWidth="1"/>
    <col min="5636" max="5636" width="9.140625" style="15" customWidth="1"/>
    <col min="5637" max="5637" width="11" style="15" customWidth="1"/>
    <col min="5638" max="5638" width="10.42578125" style="15" customWidth="1"/>
    <col min="5639" max="5639" width="10.85546875" style="15" bestFit="1" customWidth="1"/>
    <col min="5640" max="5640" width="14" style="15" customWidth="1"/>
    <col min="5641" max="5642" width="9.140625" style="15" customWidth="1"/>
    <col min="5643" max="5885" width="9.140625" style="15"/>
    <col min="5886" max="5886" width="5.85546875" style="15" customWidth="1"/>
    <col min="5887" max="5889" width="9.140625" style="15" customWidth="1"/>
    <col min="5890" max="5891" width="14" style="15" customWidth="1"/>
    <col min="5892" max="5892" width="9.140625" style="15" customWidth="1"/>
    <col min="5893" max="5893" width="11" style="15" customWidth="1"/>
    <col min="5894" max="5894" width="10.42578125" style="15" customWidth="1"/>
    <col min="5895" max="5895" width="10.85546875" style="15" bestFit="1" customWidth="1"/>
    <col min="5896" max="5896" width="14" style="15" customWidth="1"/>
    <col min="5897" max="5898" width="9.140625" style="15" customWidth="1"/>
    <col min="5899" max="6141" width="9.140625" style="15"/>
    <col min="6142" max="6142" width="5.85546875" style="15" customWidth="1"/>
    <col min="6143" max="6145" width="9.140625" style="15" customWidth="1"/>
    <col min="6146" max="6147" width="14" style="15" customWidth="1"/>
    <col min="6148" max="6148" width="9.140625" style="15" customWidth="1"/>
    <col min="6149" max="6149" width="11" style="15" customWidth="1"/>
    <col min="6150" max="6150" width="10.42578125" style="15" customWidth="1"/>
    <col min="6151" max="6151" width="10.85546875" style="15" bestFit="1" customWidth="1"/>
    <col min="6152" max="6152" width="14" style="15" customWidth="1"/>
    <col min="6153" max="6154" width="9.140625" style="15" customWidth="1"/>
    <col min="6155" max="6397" width="9.140625" style="15"/>
    <col min="6398" max="6398" width="5.85546875" style="15" customWidth="1"/>
    <col min="6399" max="6401" width="9.140625" style="15" customWidth="1"/>
    <col min="6402" max="6403" width="14" style="15" customWidth="1"/>
    <col min="6404" max="6404" width="9.140625" style="15" customWidth="1"/>
    <col min="6405" max="6405" width="11" style="15" customWidth="1"/>
    <col min="6406" max="6406" width="10.42578125" style="15" customWidth="1"/>
    <col min="6407" max="6407" width="10.85546875" style="15" bestFit="1" customWidth="1"/>
    <col min="6408" max="6408" width="14" style="15" customWidth="1"/>
    <col min="6409" max="6410" width="9.140625" style="15" customWidth="1"/>
    <col min="6411" max="6653" width="9.140625" style="15"/>
    <col min="6654" max="6654" width="5.85546875" style="15" customWidth="1"/>
    <col min="6655" max="6657" width="9.140625" style="15" customWidth="1"/>
    <col min="6658" max="6659" width="14" style="15" customWidth="1"/>
    <col min="6660" max="6660" width="9.140625" style="15" customWidth="1"/>
    <col min="6661" max="6661" width="11" style="15" customWidth="1"/>
    <col min="6662" max="6662" width="10.42578125" style="15" customWidth="1"/>
    <col min="6663" max="6663" width="10.85546875" style="15" bestFit="1" customWidth="1"/>
    <col min="6664" max="6664" width="14" style="15" customWidth="1"/>
    <col min="6665" max="6666" width="9.140625" style="15" customWidth="1"/>
    <col min="6667" max="6909" width="9.140625" style="15"/>
    <col min="6910" max="6910" width="5.85546875" style="15" customWidth="1"/>
    <col min="6911" max="6913" width="9.140625" style="15" customWidth="1"/>
    <col min="6914" max="6915" width="14" style="15" customWidth="1"/>
    <col min="6916" max="6916" width="9.140625" style="15" customWidth="1"/>
    <col min="6917" max="6917" width="11" style="15" customWidth="1"/>
    <col min="6918" max="6918" width="10.42578125" style="15" customWidth="1"/>
    <col min="6919" max="6919" width="10.85546875" style="15" bestFit="1" customWidth="1"/>
    <col min="6920" max="6920" width="14" style="15" customWidth="1"/>
    <col min="6921" max="6922" width="9.140625" style="15" customWidth="1"/>
    <col min="6923" max="7165" width="9.140625" style="15"/>
    <col min="7166" max="7166" width="5.85546875" style="15" customWidth="1"/>
    <col min="7167" max="7169" width="9.140625" style="15" customWidth="1"/>
    <col min="7170" max="7171" width="14" style="15" customWidth="1"/>
    <col min="7172" max="7172" width="9.140625" style="15" customWidth="1"/>
    <col min="7173" max="7173" width="11" style="15" customWidth="1"/>
    <col min="7174" max="7174" width="10.42578125" style="15" customWidth="1"/>
    <col min="7175" max="7175" width="10.85546875" style="15" bestFit="1" customWidth="1"/>
    <col min="7176" max="7176" width="14" style="15" customWidth="1"/>
    <col min="7177" max="7178" width="9.140625" style="15" customWidth="1"/>
    <col min="7179" max="7421" width="9.140625" style="15"/>
    <col min="7422" max="7422" width="5.85546875" style="15" customWidth="1"/>
    <col min="7423" max="7425" width="9.140625" style="15" customWidth="1"/>
    <col min="7426" max="7427" width="14" style="15" customWidth="1"/>
    <col min="7428" max="7428" width="9.140625" style="15" customWidth="1"/>
    <col min="7429" max="7429" width="11" style="15" customWidth="1"/>
    <col min="7430" max="7430" width="10.42578125" style="15" customWidth="1"/>
    <col min="7431" max="7431" width="10.85546875" style="15" bestFit="1" customWidth="1"/>
    <col min="7432" max="7432" width="14" style="15" customWidth="1"/>
    <col min="7433" max="7434" width="9.140625" style="15" customWidth="1"/>
    <col min="7435" max="7677" width="9.140625" style="15"/>
    <col min="7678" max="7678" width="5.85546875" style="15" customWidth="1"/>
    <col min="7679" max="7681" width="9.140625" style="15" customWidth="1"/>
    <col min="7682" max="7683" width="14" style="15" customWidth="1"/>
    <col min="7684" max="7684" width="9.140625" style="15" customWidth="1"/>
    <col min="7685" max="7685" width="11" style="15" customWidth="1"/>
    <col min="7686" max="7686" width="10.42578125" style="15" customWidth="1"/>
    <col min="7687" max="7687" width="10.85546875" style="15" bestFit="1" customWidth="1"/>
    <col min="7688" max="7688" width="14" style="15" customWidth="1"/>
    <col min="7689" max="7690" width="9.140625" style="15" customWidth="1"/>
    <col min="7691" max="7933" width="9.140625" style="15"/>
    <col min="7934" max="7934" width="5.85546875" style="15" customWidth="1"/>
    <col min="7935" max="7937" width="9.140625" style="15" customWidth="1"/>
    <col min="7938" max="7939" width="14" style="15" customWidth="1"/>
    <col min="7940" max="7940" width="9.140625" style="15" customWidth="1"/>
    <col min="7941" max="7941" width="11" style="15" customWidth="1"/>
    <col min="7942" max="7942" width="10.42578125" style="15" customWidth="1"/>
    <col min="7943" max="7943" width="10.85546875" style="15" bestFit="1" customWidth="1"/>
    <col min="7944" max="7944" width="14" style="15" customWidth="1"/>
    <col min="7945" max="7946" width="9.140625" style="15" customWidth="1"/>
    <col min="7947" max="8189" width="9.140625" style="15"/>
    <col min="8190" max="8190" width="5.85546875" style="15" customWidth="1"/>
    <col min="8191" max="8193" width="9.140625" style="15" customWidth="1"/>
    <col min="8194" max="8195" width="14" style="15" customWidth="1"/>
    <col min="8196" max="8196" width="9.140625" style="15" customWidth="1"/>
    <col min="8197" max="8197" width="11" style="15" customWidth="1"/>
    <col min="8198" max="8198" width="10.42578125" style="15" customWidth="1"/>
    <col min="8199" max="8199" width="10.85546875" style="15" bestFit="1" customWidth="1"/>
    <col min="8200" max="8200" width="14" style="15" customWidth="1"/>
    <col min="8201" max="8202" width="9.140625" style="15" customWidth="1"/>
    <col min="8203" max="8445" width="9.140625" style="15"/>
    <col min="8446" max="8446" width="5.85546875" style="15" customWidth="1"/>
    <col min="8447" max="8449" width="9.140625" style="15" customWidth="1"/>
    <col min="8450" max="8451" width="14" style="15" customWidth="1"/>
    <col min="8452" max="8452" width="9.140625" style="15" customWidth="1"/>
    <col min="8453" max="8453" width="11" style="15" customWidth="1"/>
    <col min="8454" max="8454" width="10.42578125" style="15" customWidth="1"/>
    <col min="8455" max="8455" width="10.85546875" style="15" bestFit="1" customWidth="1"/>
    <col min="8456" max="8456" width="14" style="15" customWidth="1"/>
    <col min="8457" max="8458" width="9.140625" style="15" customWidth="1"/>
    <col min="8459" max="8701" width="9.140625" style="15"/>
    <col min="8702" max="8702" width="5.85546875" style="15" customWidth="1"/>
    <col min="8703" max="8705" width="9.140625" style="15" customWidth="1"/>
    <col min="8706" max="8707" width="14" style="15" customWidth="1"/>
    <col min="8708" max="8708" width="9.140625" style="15" customWidth="1"/>
    <col min="8709" max="8709" width="11" style="15" customWidth="1"/>
    <col min="8710" max="8710" width="10.42578125" style="15" customWidth="1"/>
    <col min="8711" max="8711" width="10.85546875" style="15" bestFit="1" customWidth="1"/>
    <col min="8712" max="8712" width="14" style="15" customWidth="1"/>
    <col min="8713" max="8714" width="9.140625" style="15" customWidth="1"/>
    <col min="8715" max="8957" width="9.140625" style="15"/>
    <col min="8958" max="8958" width="5.85546875" style="15" customWidth="1"/>
    <col min="8959" max="8961" width="9.140625" style="15" customWidth="1"/>
    <col min="8962" max="8963" width="14" style="15" customWidth="1"/>
    <col min="8964" max="8964" width="9.140625" style="15" customWidth="1"/>
    <col min="8965" max="8965" width="11" style="15" customWidth="1"/>
    <col min="8966" max="8966" width="10.42578125" style="15" customWidth="1"/>
    <col min="8967" max="8967" width="10.85546875" style="15" bestFit="1" customWidth="1"/>
    <col min="8968" max="8968" width="14" style="15" customWidth="1"/>
    <col min="8969" max="8970" width="9.140625" style="15" customWidth="1"/>
    <col min="8971" max="9213" width="9.140625" style="15"/>
    <col min="9214" max="9214" width="5.85546875" style="15" customWidth="1"/>
    <col min="9215" max="9217" width="9.140625" style="15" customWidth="1"/>
    <col min="9218" max="9219" width="14" style="15" customWidth="1"/>
    <col min="9220" max="9220" width="9.140625" style="15" customWidth="1"/>
    <col min="9221" max="9221" width="11" style="15" customWidth="1"/>
    <col min="9222" max="9222" width="10.42578125" style="15" customWidth="1"/>
    <col min="9223" max="9223" width="10.85546875" style="15" bestFit="1" customWidth="1"/>
    <col min="9224" max="9224" width="14" style="15" customWidth="1"/>
    <col min="9225" max="9226" width="9.140625" style="15" customWidth="1"/>
    <col min="9227" max="9469" width="9.140625" style="15"/>
    <col min="9470" max="9470" width="5.85546875" style="15" customWidth="1"/>
    <col min="9471" max="9473" width="9.140625" style="15" customWidth="1"/>
    <col min="9474" max="9475" width="14" style="15" customWidth="1"/>
    <col min="9476" max="9476" width="9.140625" style="15" customWidth="1"/>
    <col min="9477" max="9477" width="11" style="15" customWidth="1"/>
    <col min="9478" max="9478" width="10.42578125" style="15" customWidth="1"/>
    <col min="9479" max="9479" width="10.85546875" style="15" bestFit="1" customWidth="1"/>
    <col min="9480" max="9480" width="14" style="15" customWidth="1"/>
    <col min="9481" max="9482" width="9.140625" style="15" customWidth="1"/>
    <col min="9483" max="9725" width="9.140625" style="15"/>
    <col min="9726" max="9726" width="5.85546875" style="15" customWidth="1"/>
    <col min="9727" max="9729" width="9.140625" style="15" customWidth="1"/>
    <col min="9730" max="9731" width="14" style="15" customWidth="1"/>
    <col min="9732" max="9732" width="9.140625" style="15" customWidth="1"/>
    <col min="9733" max="9733" width="11" style="15" customWidth="1"/>
    <col min="9734" max="9734" width="10.42578125" style="15" customWidth="1"/>
    <col min="9735" max="9735" width="10.85546875" style="15" bestFit="1" customWidth="1"/>
    <col min="9736" max="9736" width="14" style="15" customWidth="1"/>
    <col min="9737" max="9738" width="9.140625" style="15" customWidth="1"/>
    <col min="9739" max="9981" width="9.140625" style="15"/>
    <col min="9982" max="9982" width="5.85546875" style="15" customWidth="1"/>
    <col min="9983" max="9985" width="9.140625" style="15" customWidth="1"/>
    <col min="9986" max="9987" width="14" style="15" customWidth="1"/>
    <col min="9988" max="9988" width="9.140625" style="15" customWidth="1"/>
    <col min="9989" max="9989" width="11" style="15" customWidth="1"/>
    <col min="9990" max="9990" width="10.42578125" style="15" customWidth="1"/>
    <col min="9991" max="9991" width="10.85546875" style="15" bestFit="1" customWidth="1"/>
    <col min="9992" max="9992" width="14" style="15" customWidth="1"/>
    <col min="9993" max="9994" width="9.140625" style="15" customWidth="1"/>
    <col min="9995" max="10237" width="9.140625" style="15"/>
    <col min="10238" max="10238" width="5.85546875" style="15" customWidth="1"/>
    <col min="10239" max="10241" width="9.140625" style="15" customWidth="1"/>
    <col min="10242" max="10243" width="14" style="15" customWidth="1"/>
    <col min="10244" max="10244" width="9.140625" style="15" customWidth="1"/>
    <col min="10245" max="10245" width="11" style="15" customWidth="1"/>
    <col min="10246" max="10246" width="10.42578125" style="15" customWidth="1"/>
    <col min="10247" max="10247" width="10.85546875" style="15" bestFit="1" customWidth="1"/>
    <col min="10248" max="10248" width="14" style="15" customWidth="1"/>
    <col min="10249" max="10250" width="9.140625" style="15" customWidth="1"/>
    <col min="10251" max="10493" width="9.140625" style="15"/>
    <col min="10494" max="10494" width="5.85546875" style="15" customWidth="1"/>
    <col min="10495" max="10497" width="9.140625" style="15" customWidth="1"/>
    <col min="10498" max="10499" width="14" style="15" customWidth="1"/>
    <col min="10500" max="10500" width="9.140625" style="15" customWidth="1"/>
    <col min="10501" max="10501" width="11" style="15" customWidth="1"/>
    <col min="10502" max="10502" width="10.42578125" style="15" customWidth="1"/>
    <col min="10503" max="10503" width="10.85546875" style="15" bestFit="1" customWidth="1"/>
    <col min="10504" max="10504" width="14" style="15" customWidth="1"/>
    <col min="10505" max="10506" width="9.140625" style="15" customWidth="1"/>
    <col min="10507" max="10749" width="9.140625" style="15"/>
    <col min="10750" max="10750" width="5.85546875" style="15" customWidth="1"/>
    <col min="10751" max="10753" width="9.140625" style="15" customWidth="1"/>
    <col min="10754" max="10755" width="14" style="15" customWidth="1"/>
    <col min="10756" max="10756" width="9.140625" style="15" customWidth="1"/>
    <col min="10757" max="10757" width="11" style="15" customWidth="1"/>
    <col min="10758" max="10758" width="10.42578125" style="15" customWidth="1"/>
    <col min="10759" max="10759" width="10.85546875" style="15" bestFit="1" customWidth="1"/>
    <col min="10760" max="10760" width="14" style="15" customWidth="1"/>
    <col min="10761" max="10762" width="9.140625" style="15" customWidth="1"/>
    <col min="10763" max="11005" width="9.140625" style="15"/>
    <col min="11006" max="11006" width="5.85546875" style="15" customWidth="1"/>
    <col min="11007" max="11009" width="9.140625" style="15" customWidth="1"/>
    <col min="11010" max="11011" width="14" style="15" customWidth="1"/>
    <col min="11012" max="11012" width="9.140625" style="15" customWidth="1"/>
    <col min="11013" max="11013" width="11" style="15" customWidth="1"/>
    <col min="11014" max="11014" width="10.42578125" style="15" customWidth="1"/>
    <col min="11015" max="11015" width="10.85546875" style="15" bestFit="1" customWidth="1"/>
    <col min="11016" max="11016" width="14" style="15" customWidth="1"/>
    <col min="11017" max="11018" width="9.140625" style="15" customWidth="1"/>
    <col min="11019" max="11261" width="9.140625" style="15"/>
    <col min="11262" max="11262" width="5.85546875" style="15" customWidth="1"/>
    <col min="11263" max="11265" width="9.140625" style="15" customWidth="1"/>
    <col min="11266" max="11267" width="14" style="15" customWidth="1"/>
    <col min="11268" max="11268" width="9.140625" style="15" customWidth="1"/>
    <col min="11269" max="11269" width="11" style="15" customWidth="1"/>
    <col min="11270" max="11270" width="10.42578125" style="15" customWidth="1"/>
    <col min="11271" max="11271" width="10.85546875" style="15" bestFit="1" customWidth="1"/>
    <col min="11272" max="11272" width="14" style="15" customWidth="1"/>
    <col min="11273" max="11274" width="9.140625" style="15" customWidth="1"/>
    <col min="11275" max="11517" width="9.140625" style="15"/>
    <col min="11518" max="11518" width="5.85546875" style="15" customWidth="1"/>
    <col min="11519" max="11521" width="9.140625" style="15" customWidth="1"/>
    <col min="11522" max="11523" width="14" style="15" customWidth="1"/>
    <col min="11524" max="11524" width="9.140625" style="15" customWidth="1"/>
    <col min="11525" max="11525" width="11" style="15" customWidth="1"/>
    <col min="11526" max="11526" width="10.42578125" style="15" customWidth="1"/>
    <col min="11527" max="11527" width="10.85546875" style="15" bestFit="1" customWidth="1"/>
    <col min="11528" max="11528" width="14" style="15" customWidth="1"/>
    <col min="11529" max="11530" width="9.140625" style="15" customWidth="1"/>
    <col min="11531" max="11773" width="9.140625" style="15"/>
    <col min="11774" max="11774" width="5.85546875" style="15" customWidth="1"/>
    <col min="11775" max="11777" width="9.140625" style="15" customWidth="1"/>
    <col min="11778" max="11779" width="14" style="15" customWidth="1"/>
    <col min="11780" max="11780" width="9.140625" style="15" customWidth="1"/>
    <col min="11781" max="11781" width="11" style="15" customWidth="1"/>
    <col min="11782" max="11782" width="10.42578125" style="15" customWidth="1"/>
    <col min="11783" max="11783" width="10.85546875" style="15" bestFit="1" customWidth="1"/>
    <col min="11784" max="11784" width="14" style="15" customWidth="1"/>
    <col min="11785" max="11786" width="9.140625" style="15" customWidth="1"/>
    <col min="11787" max="12029" width="9.140625" style="15"/>
    <col min="12030" max="12030" width="5.85546875" style="15" customWidth="1"/>
    <col min="12031" max="12033" width="9.140625" style="15" customWidth="1"/>
    <col min="12034" max="12035" width="14" style="15" customWidth="1"/>
    <col min="12036" max="12036" width="9.140625" style="15" customWidth="1"/>
    <col min="12037" max="12037" width="11" style="15" customWidth="1"/>
    <col min="12038" max="12038" width="10.42578125" style="15" customWidth="1"/>
    <col min="12039" max="12039" width="10.85546875" style="15" bestFit="1" customWidth="1"/>
    <col min="12040" max="12040" width="14" style="15" customWidth="1"/>
    <col min="12041" max="12042" width="9.140625" style="15" customWidth="1"/>
    <col min="12043" max="12285" width="9.140625" style="15"/>
    <col min="12286" max="12286" width="5.85546875" style="15" customWidth="1"/>
    <col min="12287" max="12289" width="9.140625" style="15" customWidth="1"/>
    <col min="12290" max="12291" width="14" style="15" customWidth="1"/>
    <col min="12292" max="12292" width="9.140625" style="15" customWidth="1"/>
    <col min="12293" max="12293" width="11" style="15" customWidth="1"/>
    <col min="12294" max="12294" width="10.42578125" style="15" customWidth="1"/>
    <col min="12295" max="12295" width="10.85546875" style="15" bestFit="1" customWidth="1"/>
    <col min="12296" max="12296" width="14" style="15" customWidth="1"/>
    <col min="12297" max="12298" width="9.140625" style="15" customWidth="1"/>
    <col min="12299" max="12541" width="9.140625" style="15"/>
    <col min="12542" max="12542" width="5.85546875" style="15" customWidth="1"/>
    <col min="12543" max="12545" width="9.140625" style="15" customWidth="1"/>
    <col min="12546" max="12547" width="14" style="15" customWidth="1"/>
    <col min="12548" max="12548" width="9.140625" style="15" customWidth="1"/>
    <col min="12549" max="12549" width="11" style="15" customWidth="1"/>
    <col min="12550" max="12550" width="10.42578125" style="15" customWidth="1"/>
    <col min="12551" max="12551" width="10.85546875" style="15" bestFit="1" customWidth="1"/>
    <col min="12552" max="12552" width="14" style="15" customWidth="1"/>
    <col min="12553" max="12554" width="9.140625" style="15" customWidth="1"/>
    <col min="12555" max="12797" width="9.140625" style="15"/>
    <col min="12798" max="12798" width="5.85546875" style="15" customWidth="1"/>
    <col min="12799" max="12801" width="9.140625" style="15" customWidth="1"/>
    <col min="12802" max="12803" width="14" style="15" customWidth="1"/>
    <col min="12804" max="12804" width="9.140625" style="15" customWidth="1"/>
    <col min="12805" max="12805" width="11" style="15" customWidth="1"/>
    <col min="12806" max="12806" width="10.42578125" style="15" customWidth="1"/>
    <col min="12807" max="12807" width="10.85546875" style="15" bestFit="1" customWidth="1"/>
    <col min="12808" max="12808" width="14" style="15" customWidth="1"/>
    <col min="12809" max="12810" width="9.140625" style="15" customWidth="1"/>
    <col min="12811" max="13053" width="9.140625" style="15"/>
    <col min="13054" max="13054" width="5.85546875" style="15" customWidth="1"/>
    <col min="13055" max="13057" width="9.140625" style="15" customWidth="1"/>
    <col min="13058" max="13059" width="14" style="15" customWidth="1"/>
    <col min="13060" max="13060" width="9.140625" style="15" customWidth="1"/>
    <col min="13061" max="13061" width="11" style="15" customWidth="1"/>
    <col min="13062" max="13062" width="10.42578125" style="15" customWidth="1"/>
    <col min="13063" max="13063" width="10.85546875" style="15" bestFit="1" customWidth="1"/>
    <col min="13064" max="13064" width="14" style="15" customWidth="1"/>
    <col min="13065" max="13066" width="9.140625" style="15" customWidth="1"/>
    <col min="13067" max="13309" width="9.140625" style="15"/>
    <col min="13310" max="13310" width="5.85546875" style="15" customWidth="1"/>
    <col min="13311" max="13313" width="9.140625" style="15" customWidth="1"/>
    <col min="13314" max="13315" width="14" style="15" customWidth="1"/>
    <col min="13316" max="13316" width="9.140625" style="15" customWidth="1"/>
    <col min="13317" max="13317" width="11" style="15" customWidth="1"/>
    <col min="13318" max="13318" width="10.42578125" style="15" customWidth="1"/>
    <col min="13319" max="13319" width="10.85546875" style="15" bestFit="1" customWidth="1"/>
    <col min="13320" max="13320" width="14" style="15" customWidth="1"/>
    <col min="13321" max="13322" width="9.140625" style="15" customWidth="1"/>
    <col min="13323" max="13565" width="9.140625" style="15"/>
    <col min="13566" max="13566" width="5.85546875" style="15" customWidth="1"/>
    <col min="13567" max="13569" width="9.140625" style="15" customWidth="1"/>
    <col min="13570" max="13571" width="14" style="15" customWidth="1"/>
    <col min="13572" max="13572" width="9.140625" style="15" customWidth="1"/>
    <col min="13573" max="13573" width="11" style="15" customWidth="1"/>
    <col min="13574" max="13574" width="10.42578125" style="15" customWidth="1"/>
    <col min="13575" max="13575" width="10.85546875" style="15" bestFit="1" customWidth="1"/>
    <col min="13576" max="13576" width="14" style="15" customWidth="1"/>
    <col min="13577" max="13578" width="9.140625" style="15" customWidth="1"/>
    <col min="13579" max="13821" width="9.140625" style="15"/>
    <col min="13822" max="13822" width="5.85546875" style="15" customWidth="1"/>
    <col min="13823" max="13825" width="9.140625" style="15" customWidth="1"/>
    <col min="13826" max="13827" width="14" style="15" customWidth="1"/>
    <col min="13828" max="13828" width="9.140625" style="15" customWidth="1"/>
    <col min="13829" max="13829" width="11" style="15" customWidth="1"/>
    <col min="13830" max="13830" width="10.42578125" style="15" customWidth="1"/>
    <col min="13831" max="13831" width="10.85546875" style="15" bestFit="1" customWidth="1"/>
    <col min="13832" max="13832" width="14" style="15" customWidth="1"/>
    <col min="13833" max="13834" width="9.140625" style="15" customWidth="1"/>
    <col min="13835" max="14077" width="9.140625" style="15"/>
    <col min="14078" max="14078" width="5.85546875" style="15" customWidth="1"/>
    <col min="14079" max="14081" width="9.140625" style="15" customWidth="1"/>
    <col min="14082" max="14083" width="14" style="15" customWidth="1"/>
    <col min="14084" max="14084" width="9.140625" style="15" customWidth="1"/>
    <col min="14085" max="14085" width="11" style="15" customWidth="1"/>
    <col min="14086" max="14086" width="10.42578125" style="15" customWidth="1"/>
    <col min="14087" max="14087" width="10.85546875" style="15" bestFit="1" customWidth="1"/>
    <col min="14088" max="14088" width="14" style="15" customWidth="1"/>
    <col min="14089" max="14090" width="9.140625" style="15" customWidth="1"/>
    <col min="14091" max="14333" width="9.140625" style="15"/>
    <col min="14334" max="14334" width="5.85546875" style="15" customWidth="1"/>
    <col min="14335" max="14337" width="9.140625" style="15" customWidth="1"/>
    <col min="14338" max="14339" width="14" style="15" customWidth="1"/>
    <col min="14340" max="14340" width="9.140625" style="15" customWidth="1"/>
    <col min="14341" max="14341" width="11" style="15" customWidth="1"/>
    <col min="14342" max="14342" width="10.42578125" style="15" customWidth="1"/>
    <col min="14343" max="14343" width="10.85546875" style="15" bestFit="1" customWidth="1"/>
    <col min="14344" max="14344" width="14" style="15" customWidth="1"/>
    <col min="14345" max="14346" width="9.140625" style="15" customWidth="1"/>
    <col min="14347" max="14589" width="9.140625" style="15"/>
    <col min="14590" max="14590" width="5.85546875" style="15" customWidth="1"/>
    <col min="14591" max="14593" width="9.140625" style="15" customWidth="1"/>
    <col min="14594" max="14595" width="14" style="15" customWidth="1"/>
    <col min="14596" max="14596" width="9.140625" style="15" customWidth="1"/>
    <col min="14597" max="14597" width="11" style="15" customWidth="1"/>
    <col min="14598" max="14598" width="10.42578125" style="15" customWidth="1"/>
    <col min="14599" max="14599" width="10.85546875" style="15" bestFit="1" customWidth="1"/>
    <col min="14600" max="14600" width="14" style="15" customWidth="1"/>
    <col min="14601" max="14602" width="9.140625" style="15" customWidth="1"/>
    <col min="14603" max="14845" width="9.140625" style="15"/>
    <col min="14846" max="14846" width="5.85546875" style="15" customWidth="1"/>
    <col min="14847" max="14849" width="9.140625" style="15" customWidth="1"/>
    <col min="14850" max="14851" width="14" style="15" customWidth="1"/>
    <col min="14852" max="14852" width="9.140625" style="15" customWidth="1"/>
    <col min="14853" max="14853" width="11" style="15" customWidth="1"/>
    <col min="14854" max="14854" width="10.42578125" style="15" customWidth="1"/>
    <col min="14855" max="14855" width="10.85546875" style="15" bestFit="1" customWidth="1"/>
    <col min="14856" max="14856" width="14" style="15" customWidth="1"/>
    <col min="14857" max="14858" width="9.140625" style="15" customWidth="1"/>
    <col min="14859" max="15101" width="9.140625" style="15"/>
    <col min="15102" max="15102" width="5.85546875" style="15" customWidth="1"/>
    <col min="15103" max="15105" width="9.140625" style="15" customWidth="1"/>
    <col min="15106" max="15107" width="14" style="15" customWidth="1"/>
    <col min="15108" max="15108" width="9.140625" style="15" customWidth="1"/>
    <col min="15109" max="15109" width="11" style="15" customWidth="1"/>
    <col min="15110" max="15110" width="10.42578125" style="15" customWidth="1"/>
    <col min="15111" max="15111" width="10.85546875" style="15" bestFit="1" customWidth="1"/>
    <col min="15112" max="15112" width="14" style="15" customWidth="1"/>
    <col min="15113" max="15114" width="9.140625" style="15" customWidth="1"/>
    <col min="15115" max="15357" width="9.140625" style="15"/>
    <col min="15358" max="15358" width="5.85546875" style="15" customWidth="1"/>
    <col min="15359" max="15361" width="9.140625" style="15" customWidth="1"/>
    <col min="15362" max="15363" width="14" style="15" customWidth="1"/>
    <col min="15364" max="15364" width="9.140625" style="15" customWidth="1"/>
    <col min="15365" max="15365" width="11" style="15" customWidth="1"/>
    <col min="15366" max="15366" width="10.42578125" style="15" customWidth="1"/>
    <col min="15367" max="15367" width="10.85546875" style="15" bestFit="1" customWidth="1"/>
    <col min="15368" max="15368" width="14" style="15" customWidth="1"/>
    <col min="15369" max="15370" width="9.140625" style="15" customWidth="1"/>
    <col min="15371" max="15613" width="9.140625" style="15"/>
    <col min="15614" max="15614" width="5.85546875" style="15" customWidth="1"/>
    <col min="15615" max="15617" width="9.140625" style="15" customWidth="1"/>
    <col min="15618" max="15619" width="14" style="15" customWidth="1"/>
    <col min="15620" max="15620" width="9.140625" style="15" customWidth="1"/>
    <col min="15621" max="15621" width="11" style="15" customWidth="1"/>
    <col min="15622" max="15622" width="10.42578125" style="15" customWidth="1"/>
    <col min="15623" max="15623" width="10.85546875" style="15" bestFit="1" customWidth="1"/>
    <col min="15624" max="15624" width="14" style="15" customWidth="1"/>
    <col min="15625" max="15626" width="9.140625" style="15" customWidth="1"/>
    <col min="15627" max="15869" width="9.140625" style="15"/>
    <col min="15870" max="15870" width="5.85546875" style="15" customWidth="1"/>
    <col min="15871" max="15873" width="9.140625" style="15" customWidth="1"/>
    <col min="15874" max="15875" width="14" style="15" customWidth="1"/>
    <col min="15876" max="15876" width="9.140625" style="15" customWidth="1"/>
    <col min="15877" max="15877" width="11" style="15" customWidth="1"/>
    <col min="15878" max="15878" width="10.42578125" style="15" customWidth="1"/>
    <col min="15879" max="15879" width="10.85546875" style="15" bestFit="1" customWidth="1"/>
    <col min="15880" max="15880" width="14" style="15" customWidth="1"/>
    <col min="15881" max="15882" width="9.140625" style="15" customWidth="1"/>
    <col min="15883" max="16125" width="9.140625" style="15"/>
    <col min="16126" max="16126" width="5.85546875" style="15" customWidth="1"/>
    <col min="16127" max="16129" width="9.140625" style="15" customWidth="1"/>
    <col min="16130" max="16131" width="14" style="15" customWidth="1"/>
    <col min="16132" max="16132" width="9.140625" style="15" customWidth="1"/>
    <col min="16133" max="16133" width="11" style="15" customWidth="1"/>
    <col min="16134" max="16134" width="10.42578125" style="15" customWidth="1"/>
    <col min="16135" max="16135" width="10.85546875" style="15" bestFit="1" customWidth="1"/>
    <col min="16136" max="16136" width="14" style="15" customWidth="1"/>
    <col min="16137" max="16138" width="9.140625" style="15" customWidth="1"/>
    <col min="16139" max="16384" width="9.140625" style="15"/>
  </cols>
  <sheetData>
    <row r="1" spans="1:10" ht="30.75" x14ac:dyDescent="0.25">
      <c r="A1" s="12"/>
    </row>
    <row r="2" spans="1:10" ht="21" thickBot="1" x14ac:dyDescent="0.3">
      <c r="A2" s="16"/>
    </row>
    <row r="3" spans="1:10" x14ac:dyDescent="0.25">
      <c r="A3" s="17"/>
      <c r="B3" s="18"/>
      <c r="C3" s="18"/>
      <c r="D3" s="18"/>
      <c r="E3" s="18"/>
      <c r="F3" s="19"/>
      <c r="G3" s="19"/>
      <c r="H3" s="19"/>
      <c r="I3" s="19"/>
      <c r="J3" s="20"/>
    </row>
    <row r="4" spans="1:10" ht="13.5" thickBot="1" x14ac:dyDescent="0.3">
      <c r="A4" s="21"/>
      <c r="B4" s="22"/>
      <c r="C4" s="22"/>
      <c r="D4" s="22"/>
      <c r="E4" s="22"/>
      <c r="F4" s="23"/>
      <c r="G4" s="23"/>
      <c r="H4" s="23"/>
      <c r="I4" s="23"/>
      <c r="J4" s="24"/>
    </row>
    <row r="6" spans="1:10" x14ac:dyDescent="0.25">
      <c r="E6" s="13" t="s">
        <v>89</v>
      </c>
    </row>
    <row r="7" spans="1:10" ht="25.5" x14ac:dyDescent="0.25">
      <c r="B7" s="27" t="s">
        <v>90</v>
      </c>
      <c r="C7" s="27" t="s">
        <v>91</v>
      </c>
      <c r="D7" s="27" t="s">
        <v>92</v>
      </c>
      <c r="E7" s="27" t="s">
        <v>93</v>
      </c>
      <c r="F7" s="28" t="s">
        <v>94</v>
      </c>
      <c r="G7" s="27" t="s">
        <v>95</v>
      </c>
      <c r="H7" s="27" t="s">
        <v>96</v>
      </c>
    </row>
    <row r="8" spans="1:10" ht="75" x14ac:dyDescent="0.25">
      <c r="B8" s="25">
        <v>1</v>
      </c>
      <c r="C8" s="25">
        <v>1</v>
      </c>
      <c r="D8" s="25">
        <f t="shared" ref="D8:D32" si="0">+B8*C8</f>
        <v>1</v>
      </c>
      <c r="E8" s="25" t="str">
        <f t="shared" ref="E8:E32" si="1">B8&amp;C8</f>
        <v>11</v>
      </c>
      <c r="F8" s="26" t="s">
        <v>77</v>
      </c>
      <c r="G8" s="25" t="s">
        <v>97</v>
      </c>
      <c r="H8" s="29" t="s">
        <v>98</v>
      </c>
    </row>
    <row r="9" spans="1:10" ht="75" x14ac:dyDescent="0.25">
      <c r="B9" s="25">
        <v>1</v>
      </c>
      <c r="C9" s="25">
        <v>2</v>
      </c>
      <c r="D9" s="25">
        <f t="shared" si="0"/>
        <v>2</v>
      </c>
      <c r="E9" s="25" t="str">
        <f t="shared" si="1"/>
        <v>12</v>
      </c>
      <c r="F9" s="26" t="s">
        <v>77</v>
      </c>
      <c r="G9" s="25" t="s">
        <v>97</v>
      </c>
      <c r="H9" s="29" t="s">
        <v>98</v>
      </c>
    </row>
    <row r="10" spans="1:10" ht="72.75" x14ac:dyDescent="0.25">
      <c r="B10" s="25">
        <v>1</v>
      </c>
      <c r="C10" s="25">
        <v>3</v>
      </c>
      <c r="D10" s="25">
        <f t="shared" si="0"/>
        <v>3</v>
      </c>
      <c r="E10" s="25" t="str">
        <f t="shared" si="1"/>
        <v>13</v>
      </c>
      <c r="F10" s="26" t="s">
        <v>78</v>
      </c>
      <c r="G10" s="25" t="s">
        <v>44</v>
      </c>
      <c r="H10" s="29" t="s">
        <v>99</v>
      </c>
    </row>
    <row r="11" spans="1:10" ht="63.75" x14ac:dyDescent="0.25">
      <c r="B11" s="25">
        <v>1</v>
      </c>
      <c r="C11" s="25">
        <v>4</v>
      </c>
      <c r="D11" s="25">
        <f t="shared" si="0"/>
        <v>4</v>
      </c>
      <c r="E11" s="25" t="str">
        <f t="shared" si="1"/>
        <v>14</v>
      </c>
      <c r="F11" s="26" t="s">
        <v>83</v>
      </c>
      <c r="G11" s="25" t="s">
        <v>43</v>
      </c>
      <c r="H11" s="30" t="s">
        <v>100</v>
      </c>
    </row>
    <row r="12" spans="1:10" ht="63.75" x14ac:dyDescent="0.25">
      <c r="B12" s="25">
        <v>1</v>
      </c>
      <c r="C12" s="25">
        <v>5</v>
      </c>
      <c r="D12" s="25">
        <f t="shared" si="0"/>
        <v>5</v>
      </c>
      <c r="E12" s="25" t="str">
        <f t="shared" si="1"/>
        <v>15</v>
      </c>
      <c r="F12" s="26" t="s">
        <v>82</v>
      </c>
      <c r="G12" s="25" t="s">
        <v>101</v>
      </c>
      <c r="H12" s="30" t="s">
        <v>102</v>
      </c>
    </row>
    <row r="13" spans="1:10" ht="75" x14ac:dyDescent="0.25">
      <c r="B13" s="25">
        <v>2</v>
      </c>
      <c r="C13" s="25">
        <v>1</v>
      </c>
      <c r="D13" s="25">
        <f t="shared" si="0"/>
        <v>2</v>
      </c>
      <c r="E13" s="25" t="str">
        <f t="shared" si="1"/>
        <v>21</v>
      </c>
      <c r="F13" s="26" t="s">
        <v>77</v>
      </c>
      <c r="G13" s="25" t="s">
        <v>97</v>
      </c>
      <c r="H13" s="29" t="s">
        <v>98</v>
      </c>
    </row>
    <row r="14" spans="1:10" ht="75" x14ac:dyDescent="0.25">
      <c r="B14" s="25">
        <v>2</v>
      </c>
      <c r="C14" s="25">
        <v>2</v>
      </c>
      <c r="D14" s="25">
        <f t="shared" si="0"/>
        <v>4</v>
      </c>
      <c r="E14" s="25" t="str">
        <f t="shared" si="1"/>
        <v>22</v>
      </c>
      <c r="F14" s="26" t="s">
        <v>77</v>
      </c>
      <c r="G14" s="25" t="s">
        <v>45</v>
      </c>
      <c r="H14" s="29" t="s">
        <v>98</v>
      </c>
    </row>
    <row r="15" spans="1:10" ht="75" x14ac:dyDescent="0.25">
      <c r="B15" s="25">
        <v>2</v>
      </c>
      <c r="C15" s="25">
        <v>3</v>
      </c>
      <c r="D15" s="25">
        <f t="shared" si="0"/>
        <v>6</v>
      </c>
      <c r="E15" s="25" t="str">
        <f t="shared" si="1"/>
        <v>23</v>
      </c>
      <c r="F15" s="26" t="s">
        <v>78</v>
      </c>
      <c r="G15" s="25" t="s">
        <v>44</v>
      </c>
      <c r="H15" s="29" t="s">
        <v>103</v>
      </c>
    </row>
    <row r="16" spans="1:10" ht="63.75" x14ac:dyDescent="0.25">
      <c r="B16" s="25">
        <v>2</v>
      </c>
      <c r="C16" s="25">
        <v>4</v>
      </c>
      <c r="D16" s="25">
        <f t="shared" si="0"/>
        <v>8</v>
      </c>
      <c r="E16" s="25" t="str">
        <f t="shared" si="1"/>
        <v>24</v>
      </c>
      <c r="F16" s="26" t="s">
        <v>83</v>
      </c>
      <c r="G16" s="25" t="s">
        <v>43</v>
      </c>
      <c r="H16" s="30" t="s">
        <v>104</v>
      </c>
    </row>
    <row r="17" spans="2:8" s="14" customFormat="1" ht="76.5" x14ac:dyDescent="0.25">
      <c r="B17" s="25">
        <v>2</v>
      </c>
      <c r="C17" s="25">
        <v>5</v>
      </c>
      <c r="D17" s="25">
        <f t="shared" si="0"/>
        <v>10</v>
      </c>
      <c r="E17" s="25" t="str">
        <f t="shared" si="1"/>
        <v>25</v>
      </c>
      <c r="F17" s="26" t="s">
        <v>82</v>
      </c>
      <c r="G17" s="25" t="s">
        <v>101</v>
      </c>
      <c r="H17" s="30" t="s">
        <v>105</v>
      </c>
    </row>
    <row r="18" spans="2:8" s="14" customFormat="1" ht="75" x14ac:dyDescent="0.25">
      <c r="B18" s="25">
        <v>3</v>
      </c>
      <c r="C18" s="25">
        <v>1</v>
      </c>
      <c r="D18" s="25">
        <f t="shared" si="0"/>
        <v>3</v>
      </c>
      <c r="E18" s="25" t="str">
        <f t="shared" si="1"/>
        <v>31</v>
      </c>
      <c r="F18" s="26" t="s">
        <v>77</v>
      </c>
      <c r="G18" s="25" t="s">
        <v>45</v>
      </c>
      <c r="H18" s="29" t="s">
        <v>98</v>
      </c>
    </row>
    <row r="19" spans="2:8" s="14" customFormat="1" ht="90" x14ac:dyDescent="0.25">
      <c r="B19" s="25">
        <v>3</v>
      </c>
      <c r="C19" s="25">
        <v>2</v>
      </c>
      <c r="D19" s="25">
        <f t="shared" si="0"/>
        <v>6</v>
      </c>
      <c r="E19" s="25" t="str">
        <f t="shared" si="1"/>
        <v>32</v>
      </c>
      <c r="F19" s="26" t="s">
        <v>78</v>
      </c>
      <c r="G19" s="25" t="s">
        <v>44</v>
      </c>
      <c r="H19" s="29" t="s">
        <v>106</v>
      </c>
    </row>
    <row r="20" spans="2:8" s="14" customFormat="1" ht="90" x14ac:dyDescent="0.25">
      <c r="B20" s="25">
        <v>3</v>
      </c>
      <c r="C20" s="25">
        <v>3</v>
      </c>
      <c r="D20" s="25">
        <f t="shared" si="0"/>
        <v>9</v>
      </c>
      <c r="E20" s="25" t="str">
        <f t="shared" si="1"/>
        <v>33</v>
      </c>
      <c r="F20" s="26" t="s">
        <v>78</v>
      </c>
      <c r="G20" s="25" t="s">
        <v>44</v>
      </c>
      <c r="H20" s="29" t="s">
        <v>107</v>
      </c>
    </row>
    <row r="21" spans="2:8" s="14" customFormat="1" ht="63.75" x14ac:dyDescent="0.25">
      <c r="B21" s="25">
        <v>3</v>
      </c>
      <c r="C21" s="25">
        <v>4</v>
      </c>
      <c r="D21" s="25">
        <f t="shared" si="0"/>
        <v>12</v>
      </c>
      <c r="E21" s="25" t="str">
        <f t="shared" si="1"/>
        <v>34</v>
      </c>
      <c r="F21" s="26" t="s">
        <v>83</v>
      </c>
      <c r="G21" s="25" t="s">
        <v>43</v>
      </c>
      <c r="H21" s="30" t="s">
        <v>108</v>
      </c>
    </row>
    <row r="22" spans="2:8" s="14" customFormat="1" ht="76.5" x14ac:dyDescent="0.25">
      <c r="B22" s="25">
        <v>3</v>
      </c>
      <c r="C22" s="25">
        <v>5</v>
      </c>
      <c r="D22" s="25">
        <f t="shared" si="0"/>
        <v>15</v>
      </c>
      <c r="E22" s="25" t="str">
        <f t="shared" si="1"/>
        <v>35</v>
      </c>
      <c r="F22" s="26" t="s">
        <v>82</v>
      </c>
      <c r="G22" s="25" t="s">
        <v>101</v>
      </c>
      <c r="H22" s="30" t="s">
        <v>105</v>
      </c>
    </row>
    <row r="23" spans="2:8" s="14" customFormat="1" ht="120" x14ac:dyDescent="0.25">
      <c r="B23" s="25">
        <v>4</v>
      </c>
      <c r="C23" s="25">
        <v>1</v>
      </c>
      <c r="D23" s="25">
        <f t="shared" si="0"/>
        <v>4</v>
      </c>
      <c r="E23" s="25" t="str">
        <f t="shared" si="1"/>
        <v>41</v>
      </c>
      <c r="F23" s="26" t="s">
        <v>77</v>
      </c>
      <c r="G23" s="25" t="s">
        <v>45</v>
      </c>
      <c r="H23" s="29" t="s">
        <v>109</v>
      </c>
    </row>
    <row r="24" spans="2:8" s="14" customFormat="1" ht="90" x14ac:dyDescent="0.25">
      <c r="B24" s="25">
        <v>4</v>
      </c>
      <c r="C24" s="25">
        <v>2</v>
      </c>
      <c r="D24" s="25">
        <f t="shared" si="0"/>
        <v>8</v>
      </c>
      <c r="E24" s="25" t="str">
        <f t="shared" si="1"/>
        <v>42</v>
      </c>
      <c r="F24" s="26" t="s">
        <v>78</v>
      </c>
      <c r="G24" s="25" t="s">
        <v>44</v>
      </c>
      <c r="H24" s="29" t="s">
        <v>107</v>
      </c>
    </row>
    <row r="25" spans="2:8" s="14" customFormat="1" ht="76.5" x14ac:dyDescent="0.25">
      <c r="B25" s="25">
        <v>4</v>
      </c>
      <c r="C25" s="25">
        <v>3</v>
      </c>
      <c r="D25" s="25">
        <f t="shared" si="0"/>
        <v>12</v>
      </c>
      <c r="E25" s="25" t="str">
        <f t="shared" si="1"/>
        <v>43</v>
      </c>
      <c r="F25" s="26" t="s">
        <v>83</v>
      </c>
      <c r="G25" s="25" t="s">
        <v>43</v>
      </c>
      <c r="H25" s="30" t="s">
        <v>110</v>
      </c>
    </row>
    <row r="26" spans="2:8" s="14" customFormat="1" ht="76.5" x14ac:dyDescent="0.25">
      <c r="B26" s="25">
        <v>4</v>
      </c>
      <c r="C26" s="25">
        <v>4</v>
      </c>
      <c r="D26" s="25">
        <f t="shared" si="0"/>
        <v>16</v>
      </c>
      <c r="E26" s="25" t="str">
        <f t="shared" si="1"/>
        <v>44</v>
      </c>
      <c r="F26" s="26" t="s">
        <v>82</v>
      </c>
      <c r="G26" s="25" t="s">
        <v>101</v>
      </c>
      <c r="H26" s="30" t="s">
        <v>111</v>
      </c>
    </row>
    <row r="27" spans="2:8" s="14" customFormat="1" ht="76.5" x14ac:dyDescent="0.25">
      <c r="B27" s="25">
        <v>4</v>
      </c>
      <c r="C27" s="25">
        <v>5</v>
      </c>
      <c r="D27" s="25">
        <f t="shared" si="0"/>
        <v>20</v>
      </c>
      <c r="E27" s="25" t="str">
        <f t="shared" si="1"/>
        <v>45</v>
      </c>
      <c r="F27" s="26" t="s">
        <v>82</v>
      </c>
      <c r="G27" s="25" t="s">
        <v>101</v>
      </c>
      <c r="H27" s="30" t="s">
        <v>112</v>
      </c>
    </row>
    <row r="28" spans="2:8" s="14" customFormat="1" ht="90" x14ac:dyDescent="0.25">
      <c r="B28" s="25">
        <v>5</v>
      </c>
      <c r="C28" s="25">
        <v>1</v>
      </c>
      <c r="D28" s="25">
        <f t="shared" si="0"/>
        <v>5</v>
      </c>
      <c r="E28" s="25" t="str">
        <f t="shared" si="1"/>
        <v>51</v>
      </c>
      <c r="F28" s="26" t="s">
        <v>78</v>
      </c>
      <c r="G28" s="25" t="s">
        <v>44</v>
      </c>
      <c r="H28" s="29" t="s">
        <v>113</v>
      </c>
    </row>
    <row r="29" spans="2:8" s="14" customFormat="1" ht="90" x14ac:dyDescent="0.25">
      <c r="B29" s="25">
        <v>5</v>
      </c>
      <c r="C29" s="25">
        <v>2</v>
      </c>
      <c r="D29" s="25">
        <f t="shared" si="0"/>
        <v>10</v>
      </c>
      <c r="E29" s="25" t="str">
        <f t="shared" si="1"/>
        <v>52</v>
      </c>
      <c r="F29" s="26" t="s">
        <v>78</v>
      </c>
      <c r="G29" s="25" t="s">
        <v>44</v>
      </c>
      <c r="H29" s="29" t="s">
        <v>107</v>
      </c>
    </row>
    <row r="30" spans="2:8" s="14" customFormat="1" ht="63.75" x14ac:dyDescent="0.25">
      <c r="B30" s="25">
        <v>5</v>
      </c>
      <c r="C30" s="25">
        <v>3</v>
      </c>
      <c r="D30" s="25">
        <f t="shared" si="0"/>
        <v>15</v>
      </c>
      <c r="E30" s="25" t="str">
        <f t="shared" si="1"/>
        <v>53</v>
      </c>
      <c r="F30" s="26" t="s">
        <v>83</v>
      </c>
      <c r="G30" s="25" t="s">
        <v>43</v>
      </c>
      <c r="H30" s="30" t="s">
        <v>114</v>
      </c>
    </row>
    <row r="31" spans="2:8" s="14" customFormat="1" ht="76.5" x14ac:dyDescent="0.25">
      <c r="B31" s="25">
        <v>5</v>
      </c>
      <c r="C31" s="25">
        <v>4</v>
      </c>
      <c r="D31" s="25">
        <f t="shared" si="0"/>
        <v>20</v>
      </c>
      <c r="E31" s="25" t="str">
        <f t="shared" si="1"/>
        <v>54</v>
      </c>
      <c r="F31" s="26" t="s">
        <v>82</v>
      </c>
      <c r="G31" s="25" t="s">
        <v>101</v>
      </c>
      <c r="H31" s="30" t="s">
        <v>110</v>
      </c>
    </row>
    <row r="32" spans="2:8" s="14" customFormat="1" ht="76.5" x14ac:dyDescent="0.25">
      <c r="B32" s="25">
        <v>5</v>
      </c>
      <c r="C32" s="25">
        <v>5</v>
      </c>
      <c r="D32" s="25">
        <f t="shared" si="0"/>
        <v>25</v>
      </c>
      <c r="E32" s="25" t="str">
        <f t="shared" si="1"/>
        <v>55</v>
      </c>
      <c r="F32" s="26" t="s">
        <v>82</v>
      </c>
      <c r="G32" s="25" t="s">
        <v>101</v>
      </c>
      <c r="H32" s="30" t="s">
        <v>110</v>
      </c>
    </row>
  </sheetData>
  <pageMargins left="0.55118110236220474" right="0.55118110236220474" top="0.59055118110236227" bottom="0.59055118110236227" header="0.51181102362204722" footer="0.31496062992125984"/>
  <pageSetup orientation="portrait" r:id="rId1"/>
  <headerFooter alignWithMargins="0">
    <oddFooter>&amp;LPrepared by Marsh  &amp;D  &amp;F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MH107"/>
  <sheetViews>
    <sheetView showGridLines="0" topLeftCell="A2" zoomScale="93" zoomScaleNormal="93" workbookViewId="0">
      <pane ySplit="1" topLeftCell="A3" activePane="bottomLeft" state="frozen"/>
      <selection activeCell="A2" sqref="A2"/>
      <selection pane="bottomLeft" activeCell="A3" sqref="A3"/>
    </sheetView>
  </sheetViews>
  <sheetFormatPr baseColWidth="10" defaultColWidth="16.42578125" defaultRowHeight="46.5" customHeight="1" x14ac:dyDescent="0.25"/>
  <cols>
    <col min="1" max="1" width="21" style="110" bestFit="1" customWidth="1"/>
    <col min="2" max="2" width="10.42578125" style="110" bestFit="1" customWidth="1"/>
    <col min="3" max="3" width="14.5703125" style="110" bestFit="1" customWidth="1"/>
    <col min="4" max="4" width="15.5703125" style="110" bestFit="1" customWidth="1"/>
    <col min="5" max="5" width="21.5703125" style="110" bestFit="1" customWidth="1"/>
    <col min="6" max="6" width="55.85546875" style="110" bestFit="1" customWidth="1"/>
    <col min="7" max="7" width="14.28515625" style="211" bestFit="1" customWidth="1"/>
    <col min="8" max="8" width="64.42578125" style="110" bestFit="1" customWidth="1"/>
    <col min="9" max="9" width="29.7109375" style="110" bestFit="1" customWidth="1"/>
    <col min="10" max="10" width="91.7109375" style="110" bestFit="1" customWidth="1"/>
    <col min="11" max="11" width="49.7109375" style="110" bestFit="1" customWidth="1"/>
    <col min="12" max="12" width="18.5703125" style="211" bestFit="1" customWidth="1"/>
    <col min="13" max="13" width="23.140625" style="211" bestFit="1" customWidth="1"/>
    <col min="14" max="14" width="16.5703125" style="210" bestFit="1" customWidth="1"/>
    <col min="15" max="15" width="8.7109375" style="210" bestFit="1" customWidth="1"/>
    <col min="16" max="19" width="11.42578125" style="210" bestFit="1" customWidth="1"/>
    <col min="20" max="21" width="8.7109375" style="210" bestFit="1" customWidth="1"/>
    <col min="22" max="22" width="17.140625" style="110" bestFit="1" customWidth="1"/>
    <col min="23" max="23" width="18.140625" style="110" bestFit="1" customWidth="1"/>
    <col min="24" max="24" width="28.140625" style="110" bestFit="1" customWidth="1"/>
    <col min="25" max="25" width="9.7109375" style="110" bestFit="1" customWidth="1"/>
    <col min="26" max="26" width="24.85546875" style="110" bestFit="1" customWidth="1"/>
    <col min="27" max="27" width="38.7109375" style="110" bestFit="1" customWidth="1"/>
    <col min="28" max="28" width="48.85546875" style="110" bestFit="1" customWidth="1"/>
    <col min="29" max="29" width="32" style="110" bestFit="1" customWidth="1"/>
    <col min="30" max="30" width="17.140625" style="110" bestFit="1" customWidth="1"/>
    <col min="31" max="31" width="18.140625" style="110" bestFit="1" customWidth="1"/>
    <col min="32" max="32" width="24.42578125" style="110" bestFit="1" customWidth="1"/>
    <col min="33" max="33" width="39.140625" style="110" customWidth="1"/>
    <col min="34" max="34" width="17.140625" style="110" bestFit="1" customWidth="1"/>
    <col min="35" max="35" width="18.140625" style="110" bestFit="1" customWidth="1"/>
    <col min="36" max="36" width="24.42578125" style="110" bestFit="1" customWidth="1"/>
    <col min="37" max="37" width="20.85546875" style="110" bestFit="1" customWidth="1"/>
    <col min="38" max="38" width="17.140625" style="110" bestFit="1" customWidth="1"/>
    <col min="39" max="39" width="18.140625" style="110" bestFit="1" customWidth="1"/>
    <col min="40" max="40" width="24.42578125" style="110" bestFit="1" customWidth="1"/>
    <col min="41" max="41" width="39.7109375" style="110" bestFit="1" customWidth="1"/>
    <col min="42" max="42" width="17.140625" style="110" bestFit="1" customWidth="1"/>
    <col min="43" max="43" width="18.140625" style="110" bestFit="1" customWidth="1"/>
    <col min="44" max="44" width="24.42578125" style="110" bestFit="1" customWidth="1"/>
    <col min="45" max="45" width="20.85546875" style="110" bestFit="1" customWidth="1"/>
    <col min="46" max="46" width="17.140625" style="110" bestFit="1" customWidth="1"/>
    <col min="47" max="47" width="18.140625" style="110" bestFit="1" customWidth="1"/>
    <col min="48" max="48" width="19.5703125" style="110" bestFit="1" customWidth="1"/>
    <col min="49" max="49" width="20.85546875" style="110" bestFit="1" customWidth="1"/>
    <col min="50" max="50" width="17.140625" style="110" bestFit="1" customWidth="1"/>
    <col min="51" max="51" width="18.140625" style="110" bestFit="1" customWidth="1"/>
    <col min="52" max="52" width="19.5703125" style="110" bestFit="1" customWidth="1"/>
    <col min="53" max="53" width="20.85546875" style="110" bestFit="1" customWidth="1"/>
    <col min="54" max="54" width="17.140625" style="110" bestFit="1" customWidth="1"/>
    <col min="55" max="55" width="18.140625" style="110" bestFit="1" customWidth="1"/>
    <col min="56" max="56" width="19.5703125" style="110" bestFit="1" customWidth="1"/>
    <col min="57" max="57" width="20.85546875" style="110" bestFit="1" customWidth="1"/>
    <col min="58" max="58" width="17.140625" style="110" bestFit="1" customWidth="1"/>
    <col min="59" max="59" width="18.140625" style="110" bestFit="1" customWidth="1"/>
    <col min="60" max="60" width="19.5703125" style="110" bestFit="1" customWidth="1"/>
    <col min="61" max="61" width="20.85546875" style="110" bestFit="1" customWidth="1"/>
    <col min="62" max="62" width="17.140625" style="110" bestFit="1" customWidth="1"/>
    <col min="63" max="63" width="18.140625" style="110" bestFit="1" customWidth="1"/>
    <col min="64" max="64" width="19.5703125" style="110" bestFit="1" customWidth="1"/>
    <col min="65" max="65" width="20.85546875" style="110" bestFit="1" customWidth="1"/>
    <col min="66" max="66" width="17.140625" style="110" bestFit="1" customWidth="1"/>
    <col min="67" max="67" width="18.140625" style="110" bestFit="1" customWidth="1"/>
    <col min="68" max="68" width="19.5703125" style="110" bestFit="1" customWidth="1"/>
    <col min="69" max="69" width="20.85546875" style="110" bestFit="1" customWidth="1"/>
    <col min="70" max="70" width="17.140625" style="110" bestFit="1" customWidth="1"/>
    <col min="71" max="71" width="18.140625" style="110" bestFit="1" customWidth="1"/>
    <col min="72" max="72" width="19.5703125" style="110" bestFit="1" customWidth="1"/>
    <col min="73" max="73" width="20.85546875" style="110" bestFit="1" customWidth="1"/>
    <col min="74" max="74" width="17.140625" style="110" bestFit="1" customWidth="1"/>
    <col min="75" max="75" width="18.140625" style="110" bestFit="1" customWidth="1"/>
    <col min="76" max="76" width="19.5703125" style="110" bestFit="1" customWidth="1"/>
    <col min="77" max="77" width="20.85546875" style="110" bestFit="1" customWidth="1"/>
    <col min="78" max="78" width="17.140625" style="110" bestFit="1" customWidth="1"/>
    <col min="79" max="79" width="18.140625" style="110" bestFit="1" customWidth="1"/>
    <col min="80" max="80" width="19.5703125" style="110" bestFit="1" customWidth="1"/>
    <col min="81" max="81" width="20.85546875" style="110" bestFit="1" customWidth="1"/>
    <col min="82" max="82" width="17.140625" style="110" bestFit="1" customWidth="1"/>
    <col min="83" max="83" width="18.140625" style="110" bestFit="1" customWidth="1"/>
    <col min="84" max="84" width="19.5703125" style="110" bestFit="1" customWidth="1"/>
    <col min="85" max="85" width="20.85546875" style="110" bestFit="1" customWidth="1"/>
    <col min="86" max="86" width="17.140625" style="110" bestFit="1" customWidth="1"/>
    <col min="87" max="87" width="18.140625" style="110" bestFit="1" customWidth="1"/>
    <col min="88" max="88" width="19.5703125" style="110" bestFit="1" customWidth="1"/>
    <col min="89" max="89" width="20.85546875" style="110" bestFit="1" customWidth="1"/>
    <col min="90" max="90" width="17.140625" style="110" bestFit="1" customWidth="1"/>
    <col min="91" max="91" width="18.140625" style="110" bestFit="1" customWidth="1"/>
    <col min="92" max="92" width="19.5703125" style="110" bestFit="1" customWidth="1"/>
    <col min="93" max="93" width="20.85546875" style="110" bestFit="1" customWidth="1"/>
    <col min="94" max="94" width="17.140625" style="110" bestFit="1" customWidth="1"/>
    <col min="95" max="95" width="18.140625" style="110" bestFit="1" customWidth="1"/>
    <col min="96" max="96" width="19.5703125" style="110" bestFit="1" customWidth="1"/>
    <col min="97" max="97" width="20.85546875" style="110" bestFit="1" customWidth="1"/>
    <col min="98" max="98" width="17.140625" style="110" bestFit="1" customWidth="1"/>
    <col min="99" max="99" width="18.140625" style="110" bestFit="1" customWidth="1"/>
    <col min="100" max="100" width="19.5703125" style="110" bestFit="1" customWidth="1"/>
    <col min="101" max="101" width="20.85546875" style="110" bestFit="1" customWidth="1"/>
    <col min="102" max="102" width="17.140625" style="110" bestFit="1" customWidth="1"/>
    <col min="103" max="103" width="18.140625" style="110" bestFit="1" customWidth="1"/>
    <col min="104" max="104" width="19.5703125" style="110" bestFit="1" customWidth="1"/>
    <col min="105" max="105" width="20.85546875" style="110" bestFit="1" customWidth="1"/>
    <col min="106" max="106" width="17.140625" style="110" bestFit="1" customWidth="1"/>
    <col min="107" max="107" width="18.140625" style="110" bestFit="1" customWidth="1"/>
    <col min="108" max="108" width="19.5703125" style="110" bestFit="1" customWidth="1"/>
    <col min="109" max="109" width="20.85546875" style="110" bestFit="1" customWidth="1"/>
    <col min="110" max="110" width="17.140625" style="110" bestFit="1" customWidth="1"/>
    <col min="111" max="111" width="18.140625" style="110" bestFit="1" customWidth="1"/>
    <col min="112" max="112" width="19.5703125" style="110" bestFit="1" customWidth="1"/>
    <col min="113" max="113" width="20.85546875" style="110" bestFit="1" customWidth="1"/>
    <col min="114" max="114" width="17.140625" style="110" bestFit="1" customWidth="1"/>
    <col min="115" max="115" width="18.140625" style="110" bestFit="1" customWidth="1"/>
    <col min="116" max="116" width="19.5703125" style="110" bestFit="1" customWidth="1"/>
    <col min="117" max="117" width="20.85546875" style="110" bestFit="1" customWidth="1"/>
    <col min="118" max="118" width="17.140625" style="110" bestFit="1" customWidth="1"/>
    <col min="119" max="119" width="18.140625" style="110" bestFit="1" customWidth="1"/>
    <col min="120" max="120" width="19.5703125" style="110" bestFit="1" customWidth="1"/>
    <col min="121" max="121" width="20.85546875" style="110" bestFit="1" customWidth="1"/>
    <col min="122" max="122" width="17.140625" style="110" bestFit="1" customWidth="1"/>
    <col min="123" max="123" width="18.140625" style="110" bestFit="1" customWidth="1"/>
    <col min="124" max="124" width="19.5703125" style="110" bestFit="1" customWidth="1"/>
    <col min="125" max="217" width="16.42578125" style="110"/>
    <col min="218" max="218" width="13.7109375" style="110" bestFit="1" customWidth="1"/>
    <col min="219" max="219" width="3.140625" style="110" bestFit="1" customWidth="1"/>
    <col min="220" max="220" width="2" style="110" bestFit="1" customWidth="1"/>
    <col min="221" max="221" width="7.85546875" style="110" bestFit="1" customWidth="1"/>
    <col min="222" max="222" width="14.7109375" style="110" bestFit="1" customWidth="1"/>
    <col min="223" max="223" width="15.5703125" style="110" bestFit="1" customWidth="1"/>
    <col min="224" max="224" width="4.42578125" style="110" bestFit="1" customWidth="1"/>
    <col min="225" max="225" width="4.85546875" style="110" bestFit="1" customWidth="1"/>
    <col min="226" max="226" width="5.7109375" style="110" bestFit="1" customWidth="1"/>
    <col min="227" max="227" width="14.7109375" style="110" bestFit="1" customWidth="1"/>
    <col min="228" max="228" width="15.5703125" style="110" bestFit="1" customWidth="1"/>
    <col min="229" max="229" width="4.42578125" style="110" bestFit="1" customWidth="1"/>
    <col min="230" max="230" width="4.85546875" style="110" bestFit="1" customWidth="1"/>
    <col min="231" max="231" width="5.7109375" style="110" bestFit="1" customWidth="1"/>
    <col min="232" max="232" width="14.7109375" style="110" bestFit="1" customWidth="1"/>
    <col min="233" max="233" width="15.5703125" style="110" bestFit="1" customWidth="1"/>
    <col min="234" max="234" width="4.42578125" style="110" bestFit="1" customWidth="1"/>
    <col min="235" max="235" width="4.85546875" style="110" bestFit="1" customWidth="1"/>
    <col min="236" max="236" width="5.7109375" style="110" bestFit="1" customWidth="1"/>
    <col min="237" max="237" width="14.7109375" style="110" bestFit="1" customWidth="1"/>
    <col min="238" max="238" width="15.5703125" style="110" bestFit="1" customWidth="1"/>
    <col min="239" max="239" width="4.42578125" style="110" bestFit="1" customWidth="1"/>
    <col min="240" max="240" width="4.85546875" style="110" bestFit="1" customWidth="1"/>
    <col min="241" max="241" width="5.7109375" style="110" bestFit="1" customWidth="1"/>
    <col min="242" max="242" width="14.7109375" style="110" bestFit="1" customWidth="1"/>
    <col min="243" max="243" width="15.5703125" style="110" bestFit="1" customWidth="1"/>
    <col min="244" max="244" width="4.42578125" style="110" bestFit="1" customWidth="1"/>
    <col min="245" max="245" width="4.85546875" style="110" bestFit="1" customWidth="1"/>
    <col min="246" max="246" width="5.7109375" style="110" bestFit="1" customWidth="1"/>
    <col min="247" max="247" width="14.7109375" style="110" bestFit="1" customWidth="1"/>
    <col min="248" max="248" width="15.5703125" style="110" bestFit="1" customWidth="1"/>
    <col min="249" max="249" width="4.42578125" style="110" bestFit="1" customWidth="1"/>
    <col min="250" max="250" width="4.85546875" style="110" bestFit="1" customWidth="1"/>
    <col min="251" max="251" width="6.42578125" style="110" bestFit="1" customWidth="1"/>
    <col min="252" max="252" width="14.7109375" style="110" bestFit="1" customWidth="1"/>
    <col min="253" max="253" width="15.5703125" style="110" bestFit="1" customWidth="1"/>
    <col min="254" max="254" width="4.42578125" style="110" bestFit="1" customWidth="1"/>
    <col min="255" max="255" width="4.85546875" style="110" bestFit="1" customWidth="1"/>
    <col min="256" max="256" width="6.42578125" style="110" bestFit="1" customWidth="1"/>
    <col min="257" max="257" width="14.7109375" style="110" bestFit="1" customWidth="1"/>
    <col min="258" max="258" width="15.5703125" style="110" bestFit="1" customWidth="1"/>
    <col min="259" max="259" width="4.42578125" style="110" bestFit="1" customWidth="1"/>
    <col min="260" max="260" width="4.85546875" style="110" bestFit="1" customWidth="1"/>
    <col min="261" max="261" width="6.42578125" style="110" bestFit="1" customWidth="1"/>
    <col min="262" max="262" width="14.7109375" style="110" bestFit="1" customWidth="1"/>
    <col min="263" max="263" width="15.5703125" style="110" bestFit="1" customWidth="1"/>
    <col min="264" max="264" width="4.42578125" style="110" bestFit="1" customWidth="1"/>
    <col min="265" max="265" width="4.85546875" style="110" bestFit="1" customWidth="1"/>
    <col min="266" max="266" width="6.42578125" style="110" bestFit="1" customWidth="1"/>
    <col min="267" max="267" width="14.7109375" style="110" bestFit="1" customWidth="1"/>
    <col min="268" max="268" width="15.5703125" style="110" bestFit="1" customWidth="1"/>
    <col min="269" max="269" width="4.42578125" style="110" bestFit="1" customWidth="1"/>
    <col min="270" max="270" width="4.85546875" style="110" bestFit="1" customWidth="1"/>
    <col min="271" max="271" width="6.42578125" style="110" bestFit="1" customWidth="1"/>
    <col min="272" max="272" width="14.7109375" style="110" bestFit="1" customWidth="1"/>
    <col min="273" max="273" width="15.5703125" style="110" bestFit="1" customWidth="1"/>
    <col min="274" max="274" width="4.42578125" style="110" bestFit="1" customWidth="1"/>
    <col min="275" max="275" width="4.85546875" style="110" bestFit="1" customWidth="1"/>
    <col min="276" max="276" width="6.42578125" style="110" bestFit="1" customWidth="1"/>
    <col min="277" max="277" width="14.7109375" style="110" bestFit="1" customWidth="1"/>
    <col min="278" max="278" width="15.5703125" style="110" bestFit="1" customWidth="1"/>
    <col min="279" max="279" width="4.42578125" style="110" bestFit="1" customWidth="1"/>
    <col min="280" max="280" width="4.85546875" style="110" bestFit="1" customWidth="1"/>
    <col min="281" max="281" width="6.42578125" style="110" bestFit="1" customWidth="1"/>
    <col min="282" max="282" width="14.7109375" style="110" bestFit="1" customWidth="1"/>
    <col min="283" max="283" width="15.5703125" style="110" bestFit="1" customWidth="1"/>
    <col min="284" max="284" width="4.42578125" style="110" bestFit="1" customWidth="1"/>
    <col min="285" max="285" width="4.85546875" style="110" bestFit="1" customWidth="1"/>
    <col min="286" max="286" width="6.42578125" style="110" bestFit="1" customWidth="1"/>
    <col min="287" max="287" width="14.7109375" style="110" bestFit="1" customWidth="1"/>
    <col min="288" max="288" width="15.5703125" style="110" bestFit="1" customWidth="1"/>
    <col min="289" max="289" width="4.42578125" style="110" bestFit="1" customWidth="1"/>
    <col min="290" max="290" width="4.85546875" style="110" bestFit="1" customWidth="1"/>
    <col min="291" max="291" width="6.42578125" style="110" bestFit="1" customWidth="1"/>
    <col min="292" max="292" width="14.7109375" style="110" bestFit="1" customWidth="1"/>
    <col min="293" max="293" width="15.5703125" style="110" bestFit="1" customWidth="1"/>
    <col min="294" max="294" width="4.42578125" style="110" bestFit="1" customWidth="1"/>
    <col min="295" max="295" width="4.85546875" style="110" bestFit="1" customWidth="1"/>
    <col min="296" max="296" width="6.42578125" style="110" bestFit="1" customWidth="1"/>
    <col min="297" max="297" width="14.7109375" style="110" bestFit="1" customWidth="1"/>
    <col min="298" max="298" width="15.5703125" style="110" bestFit="1" customWidth="1"/>
    <col min="299" max="299" width="4.42578125" style="110" bestFit="1" customWidth="1"/>
    <col min="300" max="300" width="4.85546875" style="110" bestFit="1" customWidth="1"/>
    <col min="301" max="301" width="6.42578125" style="110" bestFit="1" customWidth="1"/>
    <col min="302" max="302" width="14.7109375" style="110" bestFit="1" customWidth="1"/>
    <col min="303" max="303" width="15.5703125" style="110" bestFit="1" customWidth="1"/>
    <col min="304" max="304" width="4.42578125" style="110" bestFit="1" customWidth="1"/>
    <col min="305" max="305" width="4.85546875" style="110" bestFit="1" customWidth="1"/>
    <col min="306" max="306" width="6.42578125" style="110" bestFit="1" customWidth="1"/>
    <col min="307" max="307" width="14.7109375" style="110" bestFit="1" customWidth="1"/>
    <col min="308" max="308" width="15.5703125" style="110" bestFit="1" customWidth="1"/>
    <col min="309" max="309" width="4.42578125" style="110" bestFit="1" customWidth="1"/>
    <col min="310" max="310" width="4.85546875" style="110" bestFit="1" customWidth="1"/>
    <col min="311" max="311" width="6.42578125" style="110" bestFit="1" customWidth="1"/>
    <col min="312" max="312" width="14.7109375" style="110" bestFit="1" customWidth="1"/>
    <col min="313" max="313" width="15.5703125" style="110" bestFit="1" customWidth="1"/>
    <col min="314" max="314" width="4.42578125" style="110" bestFit="1" customWidth="1"/>
    <col min="315" max="315" width="4.85546875" style="110" bestFit="1" customWidth="1"/>
    <col min="316" max="316" width="6.42578125" style="110" bestFit="1" customWidth="1"/>
    <col min="317" max="317" width="14.7109375" style="110" bestFit="1" customWidth="1"/>
    <col min="318" max="318" width="15.5703125" style="110" bestFit="1" customWidth="1"/>
    <col min="319" max="319" width="4.42578125" style="110" bestFit="1" customWidth="1"/>
    <col min="320" max="320" width="4.85546875" style="110" bestFit="1" customWidth="1"/>
    <col min="321" max="321" width="6.42578125" style="110" bestFit="1" customWidth="1"/>
    <col min="322" max="322" width="14.7109375" style="110" bestFit="1" customWidth="1"/>
    <col min="323" max="323" width="15.5703125" style="110" bestFit="1" customWidth="1"/>
    <col min="324" max="324" width="4.42578125" style="110" bestFit="1" customWidth="1"/>
    <col min="325" max="325" width="4.85546875" style="110" bestFit="1" customWidth="1"/>
    <col min="326" max="326" width="6.42578125" style="110" bestFit="1" customWidth="1"/>
    <col min="327" max="327" width="14.7109375" style="110" bestFit="1" customWidth="1"/>
    <col min="328" max="328" width="15.5703125" style="110" bestFit="1" customWidth="1"/>
    <col min="329" max="329" width="4.42578125" style="110" bestFit="1" customWidth="1"/>
    <col min="330" max="330" width="4.85546875" style="110" bestFit="1" customWidth="1"/>
    <col min="331" max="331" width="6.42578125" style="110" bestFit="1" customWidth="1"/>
    <col min="332" max="332" width="14.7109375" style="110" bestFit="1" customWidth="1"/>
    <col min="333" max="333" width="15.5703125" style="110" bestFit="1" customWidth="1"/>
    <col min="334" max="334" width="4.42578125" style="110" bestFit="1" customWidth="1"/>
    <col min="335" max="335" width="4.85546875" style="110" bestFit="1" customWidth="1"/>
    <col min="336" max="336" width="6.42578125" style="110" bestFit="1" customWidth="1"/>
    <col min="337" max="337" width="14.7109375" style="110" bestFit="1" customWidth="1"/>
    <col min="338" max="338" width="15.5703125" style="110" bestFit="1" customWidth="1"/>
    <col min="339" max="339" width="4.42578125" style="110" bestFit="1" customWidth="1"/>
    <col min="340" max="340" width="4.85546875" style="110" bestFit="1" customWidth="1"/>
    <col min="341" max="341" width="6.42578125" style="110" bestFit="1" customWidth="1"/>
    <col min="342" max="342" width="14.7109375" style="110" bestFit="1" customWidth="1"/>
    <col min="343" max="343" width="15.5703125" style="110" bestFit="1" customWidth="1"/>
    <col min="344" max="344" width="4.42578125" style="110" bestFit="1" customWidth="1"/>
    <col min="345" max="345" width="4.85546875" style="110" bestFit="1" customWidth="1"/>
    <col min="346" max="346" width="6.42578125" style="110" bestFit="1" customWidth="1"/>
    <col min="347" max="16384" width="16.42578125" style="110"/>
  </cols>
  <sheetData>
    <row r="1" spans="1:346" ht="46.5" customHeight="1" x14ac:dyDescent="0.25">
      <c r="A1" s="217"/>
      <c r="B1" s="217"/>
      <c r="C1" s="217"/>
      <c r="D1" s="217"/>
      <c r="E1" s="217"/>
      <c r="F1" s="217"/>
      <c r="G1" s="218"/>
      <c r="H1" s="217"/>
      <c r="I1" s="217"/>
      <c r="J1" s="217"/>
      <c r="K1" s="217"/>
      <c r="L1" s="218"/>
      <c r="M1" s="218"/>
      <c r="N1" s="219"/>
      <c r="O1" s="219"/>
      <c r="P1" s="219"/>
      <c r="Q1" s="219"/>
      <c r="R1" s="219"/>
      <c r="S1" s="219"/>
      <c r="T1" s="219"/>
      <c r="U1" s="219"/>
      <c r="V1" s="217"/>
      <c r="W1" s="217"/>
      <c r="X1" s="147">
        <v>5</v>
      </c>
      <c r="Y1" s="220"/>
      <c r="Z1" s="220"/>
      <c r="AA1" s="217"/>
      <c r="AB1" s="217"/>
      <c r="AC1" s="419" t="s">
        <v>508</v>
      </c>
      <c r="AD1" s="418"/>
      <c r="AE1" s="418"/>
      <c r="AF1" s="221">
        <v>10</v>
      </c>
      <c r="AG1" s="418" t="s">
        <v>509</v>
      </c>
      <c r="AH1" s="418"/>
      <c r="AI1" s="418"/>
      <c r="AJ1" s="221">
        <v>15</v>
      </c>
      <c r="AK1" s="418" t="s">
        <v>195</v>
      </c>
      <c r="AL1" s="418"/>
      <c r="AM1" s="418"/>
      <c r="AN1" s="221">
        <v>20</v>
      </c>
      <c r="AO1" s="418" t="s">
        <v>196</v>
      </c>
      <c r="AP1" s="418"/>
      <c r="AQ1" s="418"/>
      <c r="AR1" s="221">
        <v>25</v>
      </c>
      <c r="AS1" s="418" t="s">
        <v>197</v>
      </c>
      <c r="AT1" s="418"/>
      <c r="AU1" s="418"/>
      <c r="AV1" s="221">
        <v>30</v>
      </c>
      <c r="AW1" s="418" t="s">
        <v>198</v>
      </c>
      <c r="AX1" s="418"/>
      <c r="AY1" s="418"/>
      <c r="AZ1" s="221">
        <v>35</v>
      </c>
      <c r="BA1" s="418" t="s">
        <v>199</v>
      </c>
      <c r="BB1" s="418"/>
      <c r="BC1" s="418"/>
      <c r="BD1" s="221">
        <v>40</v>
      </c>
      <c r="BE1" s="418" t="s">
        <v>200</v>
      </c>
      <c r="BF1" s="418"/>
      <c r="BG1" s="418"/>
      <c r="BH1" s="221">
        <v>45</v>
      </c>
      <c r="BI1" s="418" t="s">
        <v>201</v>
      </c>
      <c r="BJ1" s="418"/>
      <c r="BK1" s="418"/>
      <c r="BL1" s="221">
        <v>50</v>
      </c>
      <c r="BM1" s="418" t="s">
        <v>202</v>
      </c>
      <c r="BN1" s="418"/>
      <c r="BO1" s="418"/>
      <c r="BP1" s="221">
        <v>55</v>
      </c>
      <c r="BQ1" s="418" t="s">
        <v>203</v>
      </c>
      <c r="BR1" s="418"/>
      <c r="BS1" s="418"/>
      <c r="BT1" s="221">
        <v>60</v>
      </c>
      <c r="BU1" s="418" t="s">
        <v>204</v>
      </c>
      <c r="BV1" s="418"/>
      <c r="BW1" s="418"/>
      <c r="BX1" s="221">
        <v>65</v>
      </c>
      <c r="BY1" s="418" t="s">
        <v>205</v>
      </c>
      <c r="BZ1" s="418"/>
      <c r="CA1" s="418"/>
      <c r="CB1" s="221">
        <v>70</v>
      </c>
      <c r="CC1" s="418" t="s">
        <v>206</v>
      </c>
      <c r="CD1" s="418"/>
      <c r="CE1" s="418"/>
      <c r="CF1" s="221">
        <v>75</v>
      </c>
      <c r="CG1" s="418" t="s">
        <v>207</v>
      </c>
      <c r="CH1" s="418"/>
      <c r="CI1" s="418"/>
      <c r="CJ1" s="221">
        <v>80</v>
      </c>
      <c r="CK1" s="418" t="s">
        <v>208</v>
      </c>
      <c r="CL1" s="418"/>
      <c r="CM1" s="418"/>
      <c r="CN1" s="221">
        <v>85</v>
      </c>
      <c r="CO1" s="418" t="s">
        <v>209</v>
      </c>
      <c r="CP1" s="418"/>
      <c r="CQ1" s="418"/>
      <c r="CR1" s="221">
        <v>90</v>
      </c>
      <c r="CS1" s="418" t="s">
        <v>210</v>
      </c>
      <c r="CT1" s="418"/>
      <c r="CU1" s="418"/>
      <c r="CV1" s="221">
        <v>95</v>
      </c>
      <c r="CW1" s="418" t="s">
        <v>211</v>
      </c>
      <c r="CX1" s="418"/>
      <c r="CY1" s="418"/>
      <c r="CZ1" s="221">
        <v>100</v>
      </c>
      <c r="DA1" s="418" t="s">
        <v>212</v>
      </c>
      <c r="DB1" s="418"/>
      <c r="DC1" s="418"/>
      <c r="DD1" s="221">
        <v>105</v>
      </c>
      <c r="DE1" s="418" t="s">
        <v>213</v>
      </c>
      <c r="DF1" s="418"/>
      <c r="DG1" s="418"/>
      <c r="DH1" s="221">
        <v>110</v>
      </c>
      <c r="DI1" s="418" t="s">
        <v>214</v>
      </c>
      <c r="DJ1" s="418"/>
      <c r="DK1" s="418"/>
      <c r="DL1" s="221">
        <v>115</v>
      </c>
      <c r="DM1" s="418" t="s">
        <v>215</v>
      </c>
      <c r="DN1" s="418"/>
      <c r="DO1" s="418"/>
      <c r="DP1" s="221">
        <v>120</v>
      </c>
      <c r="DQ1" s="418" t="s">
        <v>216</v>
      </c>
      <c r="DR1" s="418"/>
      <c r="DS1" s="418"/>
      <c r="DT1" s="221">
        <v>125</v>
      </c>
      <c r="HN1" s="416" t="str">
        <f>'2.Datos'!X2</f>
        <v>Nivel de Riesgo inicial 2018</v>
      </c>
      <c r="HO1" s="417"/>
      <c r="HP1" s="417"/>
      <c r="HQ1" s="144">
        <v>5</v>
      </c>
      <c r="HR1" s="143"/>
      <c r="HS1" s="416" t="str">
        <f>'2.Datos'!AC1</f>
        <v>Seguimiento 1 2019</v>
      </c>
      <c r="HT1" s="417"/>
      <c r="HU1" s="417"/>
      <c r="HV1" s="144">
        <f>HQ1+5</f>
        <v>10</v>
      </c>
      <c r="HW1" s="143"/>
      <c r="HX1" s="416" t="str">
        <f>'2.Datos'!AG1</f>
        <v>Seguimiento 2 2020</v>
      </c>
      <c r="HY1" s="417"/>
      <c r="HZ1" s="417"/>
      <c r="IA1" s="144">
        <f>HV1+5</f>
        <v>15</v>
      </c>
      <c r="IB1" s="143"/>
      <c r="IC1" s="416" t="str">
        <f>'2.Datos'!AK1</f>
        <v>Seguimiento 3 (Fecha)</v>
      </c>
      <c r="ID1" s="417"/>
      <c r="IE1" s="417"/>
      <c r="IF1" s="144">
        <f>IA1+5</f>
        <v>20</v>
      </c>
      <c r="IG1" s="143"/>
      <c r="IH1" s="416" t="str">
        <f>'2.Datos'!AO1</f>
        <v>Seguimiento 4 (Fecha)</v>
      </c>
      <c r="II1" s="417"/>
      <c r="IJ1" s="417"/>
      <c r="IK1" s="144">
        <f>IF1+5</f>
        <v>25</v>
      </c>
      <c r="IL1" s="143"/>
      <c r="IM1" s="416" t="str">
        <f>'2.Datos'!AS1</f>
        <v>Seguimiento 5 (Fecha)</v>
      </c>
      <c r="IN1" s="417"/>
      <c r="IO1" s="417"/>
      <c r="IP1" s="144">
        <f>IK1+5</f>
        <v>30</v>
      </c>
      <c r="IQ1" s="143"/>
      <c r="IR1" s="416" t="str">
        <f>'2.Datos'!AW1</f>
        <v>Seguimiento 6 (Fecha)</v>
      </c>
      <c r="IS1" s="417"/>
      <c r="IT1" s="417"/>
      <c r="IU1" s="144">
        <f>IP1+5</f>
        <v>35</v>
      </c>
      <c r="IV1" s="143"/>
      <c r="IW1" s="416" t="str">
        <f>'2.Datos'!BA1</f>
        <v>Seguimiento 7 (Fecha)</v>
      </c>
      <c r="IX1" s="417"/>
      <c r="IY1" s="417"/>
      <c r="IZ1" s="144">
        <f>IU1+5</f>
        <v>40</v>
      </c>
      <c r="JA1" s="143"/>
      <c r="JB1" s="416" t="str">
        <f>'2.Datos'!BE1</f>
        <v>Seguimiento 8 (Fecha)</v>
      </c>
      <c r="JC1" s="417"/>
      <c r="JD1" s="417"/>
      <c r="JE1" s="144">
        <f>IZ1+5</f>
        <v>45</v>
      </c>
      <c r="JF1" s="143"/>
      <c r="JG1" s="416" t="str">
        <f>'2.Datos'!BI1</f>
        <v>Seguimiento 9 (Fecha)</v>
      </c>
      <c r="JH1" s="417"/>
      <c r="JI1" s="417"/>
      <c r="JJ1" s="144">
        <f>JE1+5</f>
        <v>50</v>
      </c>
      <c r="JK1" s="143"/>
      <c r="JL1" s="416" t="str">
        <f>'2.Datos'!BM1</f>
        <v>Seguimiento 10 (Fecha)</v>
      </c>
      <c r="JM1" s="417"/>
      <c r="JN1" s="417"/>
      <c r="JO1" s="144">
        <f>JJ1+5</f>
        <v>55</v>
      </c>
      <c r="JP1" s="143"/>
      <c r="JQ1" s="416" t="str">
        <f>'2.Datos'!BQ1</f>
        <v>Seguimiento 11 (Fecha)</v>
      </c>
      <c r="JR1" s="417"/>
      <c r="JS1" s="417"/>
      <c r="JT1" s="144">
        <f>JO1+5</f>
        <v>60</v>
      </c>
      <c r="JU1" s="143"/>
      <c r="JV1" s="416" t="str">
        <f>'2.Datos'!BU1</f>
        <v>Seguimiento 12 (Fecha)</v>
      </c>
      <c r="JW1" s="417"/>
      <c r="JX1" s="417"/>
      <c r="JY1" s="144">
        <f>JT1+5</f>
        <v>65</v>
      </c>
      <c r="JZ1" s="143"/>
      <c r="KA1" s="416" t="str">
        <f>'2.Datos'!BY1</f>
        <v>Seguimiento 13 (Fecha)</v>
      </c>
      <c r="KB1" s="417"/>
      <c r="KC1" s="417"/>
      <c r="KD1" s="144">
        <f>JY1+5</f>
        <v>70</v>
      </c>
      <c r="KE1" s="143"/>
      <c r="KF1" s="416" t="str">
        <f>'2.Datos'!CC1</f>
        <v>Seguimiento 14 (Fecha)</v>
      </c>
      <c r="KG1" s="417"/>
      <c r="KH1" s="417"/>
      <c r="KI1" s="144">
        <f>KD1+5</f>
        <v>75</v>
      </c>
      <c r="KJ1" s="143"/>
      <c r="KK1" s="416" t="str">
        <f>'2.Datos'!CG1</f>
        <v>Seguimiento 15 (Fecha)</v>
      </c>
      <c r="KL1" s="417"/>
      <c r="KM1" s="417"/>
      <c r="KN1" s="144">
        <f>KI1+5</f>
        <v>80</v>
      </c>
      <c r="KO1" s="143"/>
      <c r="KP1" s="416" t="str">
        <f>'2.Datos'!CK1</f>
        <v>Seguimiento 16 (Fecha)</v>
      </c>
      <c r="KQ1" s="417"/>
      <c r="KR1" s="417"/>
      <c r="KS1" s="144">
        <f>KN1+5</f>
        <v>85</v>
      </c>
      <c r="KT1" s="143"/>
      <c r="KU1" s="416" t="str">
        <f>'2.Datos'!CO1</f>
        <v>Seguimiento 17 (Fecha)</v>
      </c>
      <c r="KV1" s="417"/>
      <c r="KW1" s="417"/>
      <c r="KX1" s="144">
        <f>KS1+5</f>
        <v>90</v>
      </c>
      <c r="KY1" s="143"/>
      <c r="KZ1" s="416" t="str">
        <f>'2.Datos'!CS1</f>
        <v>Seguimiento 18 (Fecha)</v>
      </c>
      <c r="LA1" s="417"/>
      <c r="LB1" s="417"/>
      <c r="LC1" s="144">
        <f>KX1+5</f>
        <v>95</v>
      </c>
      <c r="LD1" s="143"/>
      <c r="LE1" s="416" t="str">
        <f>'2.Datos'!CW1</f>
        <v>Seguimiento 19 (Fecha)</v>
      </c>
      <c r="LF1" s="417"/>
      <c r="LG1" s="417"/>
      <c r="LH1" s="144">
        <f>LC1+5</f>
        <v>100</v>
      </c>
      <c r="LI1" s="143"/>
      <c r="LJ1" s="416" t="str">
        <f>'2.Datos'!DA1</f>
        <v>Seguimiento 20 (Fecha)</v>
      </c>
      <c r="LK1" s="417"/>
      <c r="LL1" s="417"/>
      <c r="LM1" s="144">
        <f>LH1+5</f>
        <v>105</v>
      </c>
      <c r="LN1" s="143"/>
      <c r="LO1" s="416" t="str">
        <f>'2.Datos'!DE1</f>
        <v>Seguimiento 21 (Fecha)</v>
      </c>
      <c r="LP1" s="417"/>
      <c r="LQ1" s="417"/>
      <c r="LR1" s="144">
        <f>LM1+5</f>
        <v>110</v>
      </c>
      <c r="LS1" s="143"/>
      <c r="LT1" s="416" t="str">
        <f>'2.Datos'!DI1</f>
        <v>Seguimiento 22 (Fecha)</v>
      </c>
      <c r="LU1" s="417"/>
      <c r="LV1" s="417"/>
      <c r="LW1" s="144">
        <f>LR1+5</f>
        <v>115</v>
      </c>
      <c r="LX1" s="143"/>
      <c r="LY1" s="416" t="str">
        <f>'2.Datos'!DM1</f>
        <v>Seguimiento 23 (Fecha)</v>
      </c>
      <c r="LZ1" s="417"/>
      <c r="MA1" s="417"/>
      <c r="MB1" s="144">
        <f>LW1+5</f>
        <v>120</v>
      </c>
      <c r="MC1" s="143"/>
      <c r="MD1" s="416" t="str">
        <f>'2.Datos'!DQ1</f>
        <v>Seguimiento 24 (Fecha)</v>
      </c>
      <c r="ME1" s="417"/>
      <c r="MF1" s="417"/>
      <c r="MG1" s="144">
        <f>MB1+5</f>
        <v>125</v>
      </c>
      <c r="MH1" s="143"/>
    </row>
    <row r="2" spans="1:346" s="109" customFormat="1" ht="46.5" customHeight="1" x14ac:dyDescent="0.25">
      <c r="A2" s="339" t="s">
        <v>159</v>
      </c>
      <c r="B2" s="339" t="s">
        <v>69</v>
      </c>
      <c r="C2" s="339" t="s">
        <v>61</v>
      </c>
      <c r="D2" s="339" t="s">
        <v>62</v>
      </c>
      <c r="E2" s="339" t="s">
        <v>229</v>
      </c>
      <c r="F2" s="339" t="s">
        <v>160</v>
      </c>
      <c r="G2" s="340" t="s">
        <v>63</v>
      </c>
      <c r="H2" s="339" t="s">
        <v>64</v>
      </c>
      <c r="I2" s="339" t="s">
        <v>65</v>
      </c>
      <c r="J2" s="339" t="s">
        <v>144</v>
      </c>
      <c r="K2" s="339" t="s">
        <v>145</v>
      </c>
      <c r="L2" s="339" t="s">
        <v>152</v>
      </c>
      <c r="M2" s="339" t="s">
        <v>161</v>
      </c>
      <c r="N2" s="341" t="s">
        <v>162</v>
      </c>
      <c r="O2" s="341" t="s">
        <v>1</v>
      </c>
      <c r="P2" s="341" t="s">
        <v>2</v>
      </c>
      <c r="Q2" s="341" t="s">
        <v>4</v>
      </c>
      <c r="R2" s="341" t="s">
        <v>3</v>
      </c>
      <c r="S2" s="341" t="s">
        <v>49</v>
      </c>
      <c r="T2" s="341" t="s">
        <v>148</v>
      </c>
      <c r="U2" s="341" t="s">
        <v>586</v>
      </c>
      <c r="V2" s="339" t="s">
        <v>0</v>
      </c>
      <c r="W2" s="339" t="s">
        <v>66</v>
      </c>
      <c r="X2" s="339" t="s">
        <v>599</v>
      </c>
      <c r="Y2" s="342" t="s">
        <v>194</v>
      </c>
      <c r="Z2" s="342" t="s">
        <v>116</v>
      </c>
      <c r="AA2" s="339" t="s">
        <v>221</v>
      </c>
      <c r="AB2" s="339" t="s">
        <v>222</v>
      </c>
      <c r="AC2" s="342" t="s">
        <v>191</v>
      </c>
      <c r="AD2" s="342" t="s">
        <v>0</v>
      </c>
      <c r="AE2" s="342" t="s">
        <v>66</v>
      </c>
      <c r="AF2" s="342" t="s">
        <v>597</v>
      </c>
      <c r="AG2" s="342" t="s">
        <v>191</v>
      </c>
      <c r="AH2" s="342" t="s">
        <v>0</v>
      </c>
      <c r="AI2" s="342" t="s">
        <v>66</v>
      </c>
      <c r="AJ2" s="342" t="s">
        <v>596</v>
      </c>
      <c r="AK2" s="342" t="s">
        <v>191</v>
      </c>
      <c r="AL2" s="342" t="s">
        <v>0</v>
      </c>
      <c r="AM2" s="342" t="s">
        <v>66</v>
      </c>
      <c r="AN2" s="342" t="s">
        <v>595</v>
      </c>
      <c r="AO2" s="342" t="s">
        <v>191</v>
      </c>
      <c r="AP2" s="342" t="s">
        <v>0</v>
      </c>
      <c r="AQ2" s="342" t="s">
        <v>66</v>
      </c>
      <c r="AR2" s="342" t="s">
        <v>641</v>
      </c>
      <c r="AS2" s="324" t="s">
        <v>191</v>
      </c>
      <c r="AT2" s="222" t="s">
        <v>0</v>
      </c>
      <c r="AU2" s="222" t="s">
        <v>66</v>
      </c>
      <c r="AV2" s="222" t="s">
        <v>67</v>
      </c>
      <c r="AW2" s="222" t="s">
        <v>191</v>
      </c>
      <c r="AX2" s="222" t="s">
        <v>0</v>
      </c>
      <c r="AY2" s="222" t="s">
        <v>66</v>
      </c>
      <c r="AZ2" s="222" t="s">
        <v>67</v>
      </c>
      <c r="BA2" s="222" t="s">
        <v>191</v>
      </c>
      <c r="BB2" s="222" t="s">
        <v>0</v>
      </c>
      <c r="BC2" s="222" t="s">
        <v>66</v>
      </c>
      <c r="BD2" s="222" t="s">
        <v>67</v>
      </c>
      <c r="BE2" s="222" t="s">
        <v>191</v>
      </c>
      <c r="BF2" s="222" t="s">
        <v>0</v>
      </c>
      <c r="BG2" s="222" t="s">
        <v>66</v>
      </c>
      <c r="BH2" s="222" t="s">
        <v>67</v>
      </c>
      <c r="BI2" s="222" t="s">
        <v>191</v>
      </c>
      <c r="BJ2" s="222" t="s">
        <v>0</v>
      </c>
      <c r="BK2" s="222" t="s">
        <v>66</v>
      </c>
      <c r="BL2" s="222" t="s">
        <v>67</v>
      </c>
      <c r="BM2" s="222" t="s">
        <v>191</v>
      </c>
      <c r="BN2" s="222" t="s">
        <v>0</v>
      </c>
      <c r="BO2" s="222" t="s">
        <v>66</v>
      </c>
      <c r="BP2" s="222" t="s">
        <v>67</v>
      </c>
      <c r="BQ2" s="222" t="s">
        <v>191</v>
      </c>
      <c r="BR2" s="222" t="s">
        <v>0</v>
      </c>
      <c r="BS2" s="222" t="s">
        <v>66</v>
      </c>
      <c r="BT2" s="222" t="s">
        <v>67</v>
      </c>
      <c r="BU2" s="222" t="s">
        <v>191</v>
      </c>
      <c r="BV2" s="222" t="s">
        <v>0</v>
      </c>
      <c r="BW2" s="222" t="s">
        <v>66</v>
      </c>
      <c r="BX2" s="222" t="s">
        <v>67</v>
      </c>
      <c r="BY2" s="222" t="s">
        <v>191</v>
      </c>
      <c r="BZ2" s="222" t="s">
        <v>0</v>
      </c>
      <c r="CA2" s="222" t="s">
        <v>66</v>
      </c>
      <c r="CB2" s="222" t="s">
        <v>67</v>
      </c>
      <c r="CC2" s="222" t="s">
        <v>191</v>
      </c>
      <c r="CD2" s="222" t="s">
        <v>0</v>
      </c>
      <c r="CE2" s="222" t="s">
        <v>66</v>
      </c>
      <c r="CF2" s="222" t="s">
        <v>67</v>
      </c>
      <c r="CG2" s="222" t="s">
        <v>191</v>
      </c>
      <c r="CH2" s="222" t="s">
        <v>0</v>
      </c>
      <c r="CI2" s="222" t="s">
        <v>66</v>
      </c>
      <c r="CJ2" s="222" t="s">
        <v>67</v>
      </c>
      <c r="CK2" s="222" t="s">
        <v>191</v>
      </c>
      <c r="CL2" s="222" t="s">
        <v>0</v>
      </c>
      <c r="CM2" s="222" t="s">
        <v>66</v>
      </c>
      <c r="CN2" s="222" t="s">
        <v>67</v>
      </c>
      <c r="CO2" s="222" t="s">
        <v>191</v>
      </c>
      <c r="CP2" s="222" t="s">
        <v>0</v>
      </c>
      <c r="CQ2" s="222" t="s">
        <v>66</v>
      </c>
      <c r="CR2" s="222" t="s">
        <v>67</v>
      </c>
      <c r="CS2" s="222" t="s">
        <v>191</v>
      </c>
      <c r="CT2" s="222" t="s">
        <v>0</v>
      </c>
      <c r="CU2" s="222" t="s">
        <v>66</v>
      </c>
      <c r="CV2" s="222" t="s">
        <v>67</v>
      </c>
      <c r="CW2" s="222" t="s">
        <v>191</v>
      </c>
      <c r="CX2" s="222" t="s">
        <v>0</v>
      </c>
      <c r="CY2" s="222" t="s">
        <v>66</v>
      </c>
      <c r="CZ2" s="222" t="s">
        <v>67</v>
      </c>
      <c r="DA2" s="222" t="s">
        <v>191</v>
      </c>
      <c r="DB2" s="222" t="s">
        <v>0</v>
      </c>
      <c r="DC2" s="222" t="s">
        <v>66</v>
      </c>
      <c r="DD2" s="222" t="s">
        <v>67</v>
      </c>
      <c r="DE2" s="222" t="s">
        <v>191</v>
      </c>
      <c r="DF2" s="222" t="s">
        <v>0</v>
      </c>
      <c r="DG2" s="222" t="s">
        <v>66</v>
      </c>
      <c r="DH2" s="222" t="s">
        <v>67</v>
      </c>
      <c r="DI2" s="222" t="s">
        <v>191</v>
      </c>
      <c r="DJ2" s="222" t="s">
        <v>0</v>
      </c>
      <c r="DK2" s="222" t="s">
        <v>66</v>
      </c>
      <c r="DL2" s="222" t="s">
        <v>67</v>
      </c>
      <c r="DM2" s="222" t="s">
        <v>191</v>
      </c>
      <c r="DN2" s="222" t="s">
        <v>0</v>
      </c>
      <c r="DO2" s="222" t="s">
        <v>66</v>
      </c>
      <c r="DP2" s="222" t="s">
        <v>67</v>
      </c>
      <c r="DQ2" s="222" t="s">
        <v>191</v>
      </c>
      <c r="DR2" s="222" t="s">
        <v>0</v>
      </c>
      <c r="DS2" s="222" t="s">
        <v>66</v>
      </c>
      <c r="DT2" s="222" t="s">
        <v>67</v>
      </c>
      <c r="HJ2" s="148" t="s">
        <v>223</v>
      </c>
      <c r="HK2" s="143">
        <f>COUNT($HQ$3:$HQ$100)</f>
        <v>13</v>
      </c>
      <c r="HL2" s="143">
        <v>5</v>
      </c>
      <c r="HM2" s="141" t="s">
        <v>220</v>
      </c>
      <c r="HN2" s="141" t="s">
        <v>192</v>
      </c>
      <c r="HO2" s="141" t="s">
        <v>193</v>
      </c>
      <c r="HP2" s="140" t="s">
        <v>194</v>
      </c>
      <c r="HQ2" s="140" t="s">
        <v>146</v>
      </c>
      <c r="HR2" s="149">
        <f>POWER((SUM(HP3:HP100)-1)/((80*Listas!Q4)-1),(1/3))</f>
        <v>0.41263789012156998</v>
      </c>
      <c r="HS2" s="141" t="s">
        <v>192</v>
      </c>
      <c r="HT2" s="141" t="s">
        <v>193</v>
      </c>
      <c r="HU2" s="141" t="s">
        <v>194</v>
      </c>
      <c r="HV2" s="140" t="s">
        <v>146</v>
      </c>
      <c r="HW2" s="149">
        <f>POWER((SUM(HU3:HU100)-1)/((80*MAX(Listas!Q4:Q5))-1),(1/3))</f>
        <v>0.40810892693268691</v>
      </c>
      <c r="HX2" s="141" t="s">
        <v>192</v>
      </c>
      <c r="HY2" s="141" t="s">
        <v>193</v>
      </c>
      <c r="HZ2" s="141" t="s">
        <v>194</v>
      </c>
      <c r="IA2" s="140" t="s">
        <v>146</v>
      </c>
      <c r="IB2" s="149">
        <f>POWER((SUM(HZ3:HZ100)-1)/((80*MAX(Listas!Q4:Q6))-1),(1/3))</f>
        <v>0.39692218221489878</v>
      </c>
      <c r="IC2" s="141" t="s">
        <v>192</v>
      </c>
      <c r="ID2" s="141" t="s">
        <v>193</v>
      </c>
      <c r="IE2" s="141" t="s">
        <v>194</v>
      </c>
      <c r="IF2" s="140" t="s">
        <v>146</v>
      </c>
      <c r="IG2" s="149">
        <f>POWER((SUM(IE3:IE100)-1)/((80*MAX(Listas!Q4:Q7))-1),(1/3))</f>
        <v>0.39226577384221517</v>
      </c>
      <c r="IH2" s="141" t="s">
        <v>192</v>
      </c>
      <c r="II2" s="141" t="s">
        <v>193</v>
      </c>
      <c r="IJ2" s="141" t="s">
        <v>194</v>
      </c>
      <c r="IK2" s="140" t="s">
        <v>146</v>
      </c>
      <c r="IL2" s="149">
        <f>POWER((SUM(IJ3:IJ100)-1)/((80*MAX(Listas!Q4:Q8))-1),(1/3))</f>
        <v>0.40147182978002793</v>
      </c>
      <c r="IM2" s="141" t="s">
        <v>192</v>
      </c>
      <c r="IN2" s="141" t="s">
        <v>193</v>
      </c>
      <c r="IO2" s="141" t="s">
        <v>194</v>
      </c>
      <c r="IP2" s="140" t="s">
        <v>146</v>
      </c>
      <c r="IQ2" s="149">
        <f>POWER((SUM(IO3:IO100)-1)/((80*MAX(Listas!Q4:Q9))-1),(1/3))</f>
        <v>-8.1621785386537388E-2</v>
      </c>
      <c r="IR2" s="141" t="s">
        <v>192</v>
      </c>
      <c r="IS2" s="141" t="s">
        <v>193</v>
      </c>
      <c r="IT2" s="141" t="s">
        <v>194</v>
      </c>
      <c r="IU2" s="140" t="s">
        <v>146</v>
      </c>
      <c r="IV2" s="149">
        <f>POWER((SUM(IT3:IT100)-1)/((80*MAX(Listas!Q4:Q10))-1),(1/3))</f>
        <v>-8.1621785386537388E-2</v>
      </c>
      <c r="IW2" s="141" t="s">
        <v>192</v>
      </c>
      <c r="IX2" s="141" t="s">
        <v>193</v>
      </c>
      <c r="IY2" s="141" t="s">
        <v>194</v>
      </c>
      <c r="IZ2" s="140" t="s">
        <v>146</v>
      </c>
      <c r="JA2" s="149">
        <f>POWER((SUM(IY3:IY100)-1)/((80*MAX(Listas!Q4:Q11))-1),(1/3))</f>
        <v>-8.1621785386537388E-2</v>
      </c>
      <c r="JB2" s="141" t="s">
        <v>192</v>
      </c>
      <c r="JC2" s="141" t="s">
        <v>193</v>
      </c>
      <c r="JD2" s="141" t="s">
        <v>194</v>
      </c>
      <c r="JE2" s="140" t="s">
        <v>146</v>
      </c>
      <c r="JF2" s="149">
        <f>POWER((SUM(JD3:JD100)-1)/((80*MAX(Listas!Q4:Q12))-1),(1/3))</f>
        <v>-8.1621785386537388E-2</v>
      </c>
      <c r="JG2" s="141" t="s">
        <v>192</v>
      </c>
      <c r="JH2" s="141" t="s">
        <v>193</v>
      </c>
      <c r="JI2" s="141" t="s">
        <v>194</v>
      </c>
      <c r="JJ2" s="140" t="s">
        <v>146</v>
      </c>
      <c r="JK2" s="149">
        <f>POWER((SUM(JI3:JI100)-1)/((80*MAX(Listas!Q4:Q13))-1),(1/3))</f>
        <v>-8.1621785386537388E-2</v>
      </c>
      <c r="JL2" s="141" t="s">
        <v>192</v>
      </c>
      <c r="JM2" s="141" t="s">
        <v>193</v>
      </c>
      <c r="JN2" s="141" t="s">
        <v>194</v>
      </c>
      <c r="JO2" s="140" t="s">
        <v>146</v>
      </c>
      <c r="JP2" s="149">
        <f>POWER((SUM(JN3:JN100)-1)/((80*MAX(Listas!Q4:Q14))-1),(1/3))</f>
        <v>-8.1621785386537388E-2</v>
      </c>
      <c r="JQ2" s="141" t="s">
        <v>192</v>
      </c>
      <c r="JR2" s="141" t="s">
        <v>193</v>
      </c>
      <c r="JS2" s="141" t="s">
        <v>194</v>
      </c>
      <c r="JT2" s="140" t="s">
        <v>146</v>
      </c>
      <c r="JU2" s="149">
        <f>POWER((SUM(JS3:JS100)-1)/((80*MAX(Listas!Q4:Q15))-1),(1/3))</f>
        <v>-8.1621785386537388E-2</v>
      </c>
      <c r="JV2" s="141" t="s">
        <v>192</v>
      </c>
      <c r="JW2" s="141" t="s">
        <v>193</v>
      </c>
      <c r="JX2" s="141" t="s">
        <v>194</v>
      </c>
      <c r="JY2" s="140" t="s">
        <v>146</v>
      </c>
      <c r="JZ2" s="149">
        <f>POWER((SUM(JX3:JX100)-1)/((80*MAX(Listas!Q4:Q16))-1),(1/3))</f>
        <v>-8.1621785386537388E-2</v>
      </c>
      <c r="KA2" s="141" t="s">
        <v>192</v>
      </c>
      <c r="KB2" s="141" t="s">
        <v>193</v>
      </c>
      <c r="KC2" s="141" t="s">
        <v>194</v>
      </c>
      <c r="KD2" s="140" t="s">
        <v>146</v>
      </c>
      <c r="KE2" s="149">
        <f>POWER((SUM(KC3:KC100)-1)/((80*MAX(Listas!Q4:Q17))-1),(1/3))</f>
        <v>-8.1621785386537388E-2</v>
      </c>
      <c r="KF2" s="141" t="s">
        <v>192</v>
      </c>
      <c r="KG2" s="141" t="s">
        <v>193</v>
      </c>
      <c r="KH2" s="141" t="s">
        <v>194</v>
      </c>
      <c r="KI2" s="140" t="s">
        <v>146</v>
      </c>
      <c r="KJ2" s="149">
        <f>POWER((SUM(KH3:KH100)-1)/((80*MAX(Listas!Q4:Q18))-1),(1/3))</f>
        <v>-8.1621785386537388E-2</v>
      </c>
      <c r="KK2" s="141" t="s">
        <v>192</v>
      </c>
      <c r="KL2" s="141" t="s">
        <v>193</v>
      </c>
      <c r="KM2" s="141" t="s">
        <v>194</v>
      </c>
      <c r="KN2" s="140" t="s">
        <v>146</v>
      </c>
      <c r="KO2" s="149">
        <f>POWER((SUM(KM3:KM100)-1)/((80*MAX(Listas!Q4:Q19))-1),(1/3))</f>
        <v>-8.1621785386537388E-2</v>
      </c>
      <c r="KP2" s="141" t="s">
        <v>192</v>
      </c>
      <c r="KQ2" s="141" t="s">
        <v>193</v>
      </c>
      <c r="KR2" s="141" t="s">
        <v>194</v>
      </c>
      <c r="KS2" s="140" t="s">
        <v>146</v>
      </c>
      <c r="KT2" s="149">
        <f>POWER((SUM(KR3:KR100)-1)/((80*MAX(Listas!Q4:Q20))-1),(1/3))</f>
        <v>-8.1621785386537388E-2</v>
      </c>
      <c r="KU2" s="141" t="s">
        <v>192</v>
      </c>
      <c r="KV2" s="141" t="s">
        <v>193</v>
      </c>
      <c r="KW2" s="141" t="s">
        <v>194</v>
      </c>
      <c r="KX2" s="140" t="s">
        <v>146</v>
      </c>
      <c r="KY2" s="149">
        <f>POWER((SUM(KW3:KW100)-1)/((80*MAX(Listas!Q4:Q21))-1),(1/3))</f>
        <v>-8.1621785386537388E-2</v>
      </c>
      <c r="KZ2" s="141" t="s">
        <v>192</v>
      </c>
      <c r="LA2" s="141" t="s">
        <v>193</v>
      </c>
      <c r="LB2" s="141" t="s">
        <v>194</v>
      </c>
      <c r="LC2" s="140" t="s">
        <v>146</v>
      </c>
      <c r="LD2" s="149">
        <f>POWER((SUM(LB3:LB100)-1)/((80*MAX(Listas!Q4:Q22))-1),(1/3))</f>
        <v>-8.1621785386537388E-2</v>
      </c>
      <c r="LE2" s="141" t="s">
        <v>192</v>
      </c>
      <c r="LF2" s="141" t="s">
        <v>193</v>
      </c>
      <c r="LG2" s="141" t="s">
        <v>194</v>
      </c>
      <c r="LH2" s="140" t="s">
        <v>146</v>
      </c>
      <c r="LI2" s="149">
        <f>POWER((SUM(LG3:LG100)-1)/((80*MAX(Listas!Q4:Q23))-1),(1/3))</f>
        <v>-8.1621785386537388E-2</v>
      </c>
      <c r="LJ2" s="141" t="s">
        <v>192</v>
      </c>
      <c r="LK2" s="141" t="s">
        <v>193</v>
      </c>
      <c r="LL2" s="141" t="s">
        <v>194</v>
      </c>
      <c r="LM2" s="140" t="s">
        <v>146</v>
      </c>
      <c r="LN2" s="149">
        <f>POWER((SUM(LL3:LL100)-1)/((80*MAX(Listas!Q4:Q24))-1),(1/3))</f>
        <v>-8.1621785386537388E-2</v>
      </c>
      <c r="LO2" s="141" t="s">
        <v>192</v>
      </c>
      <c r="LP2" s="141" t="s">
        <v>193</v>
      </c>
      <c r="LQ2" s="141" t="s">
        <v>194</v>
      </c>
      <c r="LR2" s="140" t="s">
        <v>146</v>
      </c>
      <c r="LS2" s="149">
        <f>POWER((SUM(LQ3:LQ100)-1)/((80*MAX(Listas!Q4:Q25))-1),(1/3))</f>
        <v>-8.1621785386537388E-2</v>
      </c>
      <c r="LT2" s="141" t="s">
        <v>192</v>
      </c>
      <c r="LU2" s="141" t="s">
        <v>193</v>
      </c>
      <c r="LV2" s="141" t="s">
        <v>194</v>
      </c>
      <c r="LW2" s="140" t="s">
        <v>146</v>
      </c>
      <c r="LX2" s="149">
        <f>POWER((SUM(LV3:LV100)-1)/((80*MAX(Listas!Q4:Q26))-1),(1/3))</f>
        <v>-8.1621785386537388E-2</v>
      </c>
      <c r="LY2" s="141" t="s">
        <v>192</v>
      </c>
      <c r="LZ2" s="141" t="s">
        <v>193</v>
      </c>
      <c r="MA2" s="141" t="s">
        <v>194</v>
      </c>
      <c r="MB2" s="140" t="s">
        <v>146</v>
      </c>
      <c r="MC2" s="149">
        <f>POWER((SUM(MA3:MA100)-1)/((80*MAX(Listas!Q4:Q27))-1),(1/3))</f>
        <v>-8.1621785386537388E-2</v>
      </c>
      <c r="MD2" s="141" t="s">
        <v>192</v>
      </c>
      <c r="ME2" s="141" t="s">
        <v>193</v>
      </c>
      <c r="MF2" s="141" t="s">
        <v>194</v>
      </c>
      <c r="MG2" s="140" t="s">
        <v>146</v>
      </c>
      <c r="MH2" s="149">
        <f>POWER((SUM(MF3:MF100)-1)/((80*MAX(Listas!Q4:Q28))-1),(1/3))</f>
        <v>-8.1621785386537388E-2</v>
      </c>
    </row>
    <row r="3" spans="1:346" ht="273.95" customHeight="1" x14ac:dyDescent="0.25">
      <c r="A3" s="343" t="s">
        <v>379</v>
      </c>
      <c r="B3" s="344" t="s">
        <v>60</v>
      </c>
      <c r="C3" s="344" t="s">
        <v>55</v>
      </c>
      <c r="D3" s="345" t="s">
        <v>380</v>
      </c>
      <c r="E3" s="308" t="s">
        <v>381</v>
      </c>
      <c r="F3" s="378" t="s">
        <v>382</v>
      </c>
      <c r="G3" s="346" t="s">
        <v>71</v>
      </c>
      <c r="H3" s="347" t="s">
        <v>383</v>
      </c>
      <c r="I3" s="347" t="s">
        <v>384</v>
      </c>
      <c r="J3" s="347" t="s">
        <v>841</v>
      </c>
      <c r="K3" s="308" t="s">
        <v>457</v>
      </c>
      <c r="L3" s="348" t="s">
        <v>15</v>
      </c>
      <c r="M3" s="344" t="s">
        <v>4</v>
      </c>
      <c r="N3" s="349">
        <v>1</v>
      </c>
      <c r="O3" s="349">
        <v>0</v>
      </c>
      <c r="P3" s="349">
        <v>0</v>
      </c>
      <c r="Q3" s="349">
        <v>1</v>
      </c>
      <c r="R3" s="349">
        <v>0</v>
      </c>
      <c r="S3" s="349">
        <v>0</v>
      </c>
      <c r="T3" s="349">
        <v>1</v>
      </c>
      <c r="U3" s="349">
        <v>0</v>
      </c>
      <c r="V3" s="346" t="s">
        <v>43</v>
      </c>
      <c r="W3" s="346" t="s">
        <v>9</v>
      </c>
      <c r="X3" s="350" t="str">
        <f>IF(AND(HP3&gt;=32,HP3&lt;=80),Listas!$G$36,IF(AND(HP3&gt;=16,HP3&lt;=24),Listas!$G$37,IF(AND(HP3&gt;=5,HP3&lt;=12),Listas!$G$38,IF(AND(HP3&gt;=1,HP3&lt;=4),Listas!$G$39,"-"))))</f>
        <v>Aceptable</v>
      </c>
      <c r="Y3" s="351">
        <f>HP3</f>
        <v>4</v>
      </c>
      <c r="Z3" s="352">
        <f>IFERROR(VLOOKUP(L3,Listas!$H$4:$I$8,2,FALSE),"")</f>
        <v>4</v>
      </c>
      <c r="AA3" s="316" t="s">
        <v>564</v>
      </c>
      <c r="AB3" s="316" t="s">
        <v>865</v>
      </c>
      <c r="AC3" s="254"/>
      <c r="AD3" s="346" t="s">
        <v>43</v>
      </c>
      <c r="AE3" s="346" t="s">
        <v>9</v>
      </c>
      <c r="AF3" s="353" t="str">
        <f>IF(AND(HU3&gt;=32,HU3&lt;=80),Listas!$G$36,IF(AND(HU3&gt;=16,HU3&lt;=24),Listas!$G$37,IF(AND(HU3&gt;=5,HU3&lt;=12),Listas!$G$38,IF(AND(HU3&gt;=1,HU3&lt;=4),Listas!$G$39,"-"))))</f>
        <v>Aceptable</v>
      </c>
      <c r="AG3" s="354" t="s">
        <v>511</v>
      </c>
      <c r="AH3" s="346" t="s">
        <v>43</v>
      </c>
      <c r="AI3" s="346" t="s">
        <v>10</v>
      </c>
      <c r="AJ3" s="353" t="str">
        <f>IF(AND(HZ3&gt;=32,HZ3&lt;=80),Listas!$G$36,IF(AND(HZ3&gt;=16,HZ3&lt;=24),Listas!$G$37,IF(AND(HZ3&gt;=5,HZ3&lt;=12),Listas!$G$38,IF(AND(HZ3&gt;=1,HZ3&lt;=4),Listas!$G$39,"-"))))</f>
        <v>Aceptable</v>
      </c>
      <c r="AK3" s="355" t="s">
        <v>640</v>
      </c>
      <c r="AL3" s="356" t="s">
        <v>43</v>
      </c>
      <c r="AM3" s="356" t="s">
        <v>10</v>
      </c>
      <c r="AN3" s="353" t="str">
        <f>IF(AND(IE3&gt;=32,IE3&lt;=80),Listas!$G$36,IF(AND(IE3&gt;=16,IE3&lt;=24),Listas!$G$37,IF(AND(IE3&gt;=5,IE3&lt;=12),Listas!$G$38,IF(AND(IE3&gt;=1,IE3&lt;=4),Listas!$G$39,"-"))))</f>
        <v>Aceptable</v>
      </c>
      <c r="AO3" s="357" t="s">
        <v>671</v>
      </c>
      <c r="AP3" s="358" t="s">
        <v>43</v>
      </c>
      <c r="AQ3" s="358" t="s">
        <v>10</v>
      </c>
      <c r="AR3" s="353" t="str">
        <f>IF(AND(IJ3&gt;=32,IJ3&lt;=80),Listas!$G$36,IF(AND(IJ3&gt;=16,IJ3&lt;=24),Listas!$G$37,IF(AND(IJ3&gt;=5,IJ3&lt;=12),Listas!$G$38,IF(AND(IJ3&gt;=1,IJ3&lt;=4),Listas!$G$39,"-"))))</f>
        <v>Aceptable</v>
      </c>
      <c r="AS3" s="325"/>
      <c r="AT3" s="225"/>
      <c r="AU3" s="225"/>
      <c r="AV3" s="113"/>
      <c r="AW3" s="226"/>
      <c r="AX3" s="225"/>
      <c r="AY3" s="225"/>
      <c r="AZ3" s="113" t="str">
        <f>IF(AND(IT3&gt;=32,IT3&lt;=80),Listas!$G$36,IF(AND(IT3&gt;=16,IT3&lt;=24),Listas!$G$37,IF(AND(IT3&gt;=5,IT3&lt;=12),Listas!$G$38,IF(AND(IT3&gt;=1,IT3&lt;=4),Listas!$G$39,"-"))))</f>
        <v>-</v>
      </c>
      <c r="BA3" s="226"/>
      <c r="BB3" s="225"/>
      <c r="BC3" s="225"/>
      <c r="BD3" s="113" t="str">
        <f>IF(AND(IY3&gt;=32,IY3&lt;=80),Listas!$G$36,IF(AND(IY3&gt;=16,IY3&lt;=24),Listas!$G$37,IF(AND(IY3&gt;=5,IY3&lt;=12),Listas!$G$38,IF(AND(IY3&gt;=1,IY3&lt;=4),Listas!$G$39,"-"))))</f>
        <v>-</v>
      </c>
      <c r="BE3" s="226"/>
      <c r="BF3" s="225"/>
      <c r="BG3" s="225"/>
      <c r="BH3" s="113" t="str">
        <f>IF(AND(JD3&gt;=32,JD3&lt;=80),Listas!$G$36,IF(AND(JD3&gt;=16,JD3&lt;=24),Listas!$G$37,IF(AND(JD3&gt;=5,JD3&lt;=12),Listas!$G$38,IF(AND(JD3&gt;=1,JD3&lt;=4),Listas!$G$39,"-"))))</f>
        <v>-</v>
      </c>
      <c r="BI3" s="226"/>
      <c r="BJ3" s="225"/>
      <c r="BK3" s="225"/>
      <c r="BL3" s="113" t="str">
        <f>IF(AND(JI3&gt;=32,JI3&lt;=80),Listas!$G$36,IF(AND(JI3&gt;=16,JI3&lt;=24),Listas!$G$37,IF(AND(JI3&gt;=5,JI3&lt;=12),Listas!$G$38,IF(AND(JI3&gt;=1,JI3&lt;=4),Listas!$G$39,"-"))))</f>
        <v>-</v>
      </c>
      <c r="BM3" s="226"/>
      <c r="BN3" s="225"/>
      <c r="BO3" s="225"/>
      <c r="BP3" s="113" t="str">
        <f>IF(AND(JN3&gt;=32,JN3&lt;=80),Listas!$G$36,IF(AND(JN3&gt;=16,JN3&lt;=24),Listas!$G$37,IF(AND(JN3&gt;=5,JN3&lt;=12),Listas!$G$38,IF(AND(JN3&gt;=1,JN3&lt;=4),Listas!$G$39,"-"))))</f>
        <v>-</v>
      </c>
      <c r="BQ3" s="226"/>
      <c r="BR3" s="225"/>
      <c r="BS3" s="225"/>
      <c r="BT3" s="113" t="str">
        <f>IF(AND(JS3&gt;=32,JS3&lt;=80),Listas!$G$36,IF(AND(JS3&gt;=16,JS3&lt;=24),Listas!$G$37,IF(AND(JS3&gt;=5,JS3&lt;=12),Listas!$G$38,IF(AND(JS3&gt;=1,JS3&lt;=4),Listas!$G$39,"-"))))</f>
        <v>-</v>
      </c>
      <c r="BU3" s="226"/>
      <c r="BV3" s="223"/>
      <c r="BW3" s="223"/>
      <c r="BX3" s="113" t="str">
        <f>IF(AND(JX3&gt;=32,JX3&lt;=80),Listas!$G$36,IF(AND(JX3&gt;=16,JX3&lt;=24),Listas!$G$37,IF(AND(JX3&gt;=5,JX3&lt;=12),Listas!$G$38,IF(AND(JX3&gt;=1,JX3&lt;=4),Listas!$G$39,"-"))))</f>
        <v>-</v>
      </c>
      <c r="BY3" s="226"/>
      <c r="BZ3" s="223"/>
      <c r="CA3" s="223"/>
      <c r="CB3" s="113" t="str">
        <f>IF(AND(KC3&gt;=32,KC3&lt;=80),Listas!$G$36,IF(AND(KC3&gt;=16,KC3&lt;=24),Listas!$G$37,IF(AND(KC3&gt;=5,KC3&lt;=12),Listas!$G$38,IF(AND(KC3&gt;=1,KC3&lt;=4),Listas!$G$39,"-"))))</f>
        <v>-</v>
      </c>
      <c r="CC3" s="226"/>
      <c r="CD3" s="223"/>
      <c r="CE3" s="223"/>
      <c r="CF3" s="113" t="str">
        <f>IF(AND(KH3&gt;=32,KH3&lt;=80),Listas!$G$36,IF(AND(KH3&gt;=16,KH3&lt;=24),Listas!$G$37,IF(AND(KH3&gt;=5,KH3&lt;=12),Listas!$G$38,IF(AND(KH3&gt;=1,KH3&lt;=4),Listas!$G$39,"-"))))</f>
        <v>-</v>
      </c>
      <c r="CG3" s="226"/>
      <c r="CH3" s="223"/>
      <c r="CI3" s="223"/>
      <c r="CJ3" s="113" t="str">
        <f>IF(AND(KM3&gt;=32,KM3&lt;=80),Listas!$G$36,IF(AND(KM3&gt;=16,KM3&lt;=24),Listas!$G$37,IF(AND(KM3&gt;=5,KM3&lt;=12),Listas!$G$38,IF(AND(KM3&gt;=1,KM3&lt;=4),Listas!$G$39,"-"))))</f>
        <v>-</v>
      </c>
      <c r="CK3" s="226"/>
      <c r="CL3" s="223"/>
      <c r="CM3" s="223"/>
      <c r="CN3" s="113" t="str">
        <f>IF(AND(KR3&gt;=32,KR3&lt;=80),Listas!$G$36,IF(AND(KR3&gt;=16,KR3&lt;=24),Listas!$G$37,IF(AND(KR3&gt;=5,KR3&lt;=12),Listas!$G$38,IF(AND(KR3&gt;=1,KR3&lt;=4),Listas!$G$39,"-"))))</f>
        <v>-</v>
      </c>
      <c r="CO3" s="226"/>
      <c r="CP3" s="223"/>
      <c r="CQ3" s="223"/>
      <c r="CR3" s="113" t="str">
        <f>IF(AND(KW3&gt;=32,KW3&lt;=80),Listas!$G$36,IF(AND(KW3&gt;=16,KW3&lt;=24),Listas!$G$37,IF(AND(KW3&gt;=5,KW3&lt;=12),Listas!$G$38,IF(AND(KW3&gt;=1,KW3&lt;=4),Listas!$G$39,"-"))))</f>
        <v>-</v>
      </c>
      <c r="CS3" s="226"/>
      <c r="CT3" s="223"/>
      <c r="CU3" s="223"/>
      <c r="CV3" s="113" t="str">
        <f>IF(AND(LB3&gt;=32,LB3&lt;=80),Listas!$G$36,IF(AND(LB3&gt;=16,LB3&lt;=24),Listas!$G$37,IF(AND(LB3&gt;=5,LB3&lt;=12),Listas!$G$38,IF(AND(LB3&gt;=1,LB3&lt;=4),Listas!$G$39,"-"))))</f>
        <v>-</v>
      </c>
      <c r="CW3" s="226"/>
      <c r="CX3" s="223"/>
      <c r="CY3" s="223"/>
      <c r="CZ3" s="113" t="str">
        <f>IF(AND(LG3&gt;=32,LG3&lt;=80),Listas!$G$36,IF(AND(LG3&gt;=16,LG3&lt;=24),Listas!$G$37,IF(AND(LG3&gt;=5,LG3&lt;=12),Listas!$G$38,IF(AND(LG3&gt;=1,LG3&lt;=4),Listas!$G$39,"-"))))</f>
        <v>-</v>
      </c>
      <c r="DA3" s="226"/>
      <c r="DB3" s="223"/>
      <c r="DC3" s="223"/>
      <c r="DD3" s="113" t="str">
        <f>IF(AND(LL3&gt;=32,LL3&lt;=80),Listas!$G$36,IF(AND(LL3&gt;=16,LL3&lt;=24),Listas!$G$37,IF(AND(LL3&gt;=5,LL3&lt;=12),Listas!$G$38,IF(AND(LL3&gt;=1,LL3&lt;=4),Listas!$G$39,"-"))))</f>
        <v>-</v>
      </c>
      <c r="DE3" s="226"/>
      <c r="DF3" s="223"/>
      <c r="DG3" s="223"/>
      <c r="DH3" s="113" t="str">
        <f>IF(AND(LQ3&gt;=32,LQ3&lt;=80),Listas!$G$36,IF(AND(LQ3&gt;=16,LQ3&lt;=24),Listas!$G$37,IF(AND(LQ3&gt;=5,LQ3&lt;=12),Listas!$G$38,IF(AND(LQ3&gt;=1,LQ3&lt;=4),Listas!$G$39,"-"))))</f>
        <v>-</v>
      </c>
      <c r="DI3" s="226"/>
      <c r="DJ3" s="223"/>
      <c r="DK3" s="223"/>
      <c r="DL3" s="113" t="str">
        <f>IF(AND(LV3&gt;=32,LV3&lt;=80),Listas!$G$36,IF(AND(LV3&gt;=16,LV3&lt;=24),Listas!$G$37,IF(AND(LV3&gt;=5,LV3&lt;=12),Listas!$G$38,IF(AND(LV3&gt;=1,LV3&lt;=4),Listas!$G$39,"-"))))</f>
        <v>-</v>
      </c>
      <c r="DM3" s="226"/>
      <c r="DN3" s="223"/>
      <c r="DO3" s="223"/>
      <c r="DP3" s="113" t="str">
        <f>IF(AND(MA3&gt;=32,MA3&lt;=80),Listas!$G$36,IF(AND(MA3&gt;=16,MA3&lt;=24),Listas!$G$37,IF(AND(MA3&gt;=5,MA3&lt;=12),Listas!$G$38,IF(AND(MA3&gt;=1,MA3&lt;=4),Listas!$G$39,"-"))))</f>
        <v>-</v>
      </c>
      <c r="DQ3" s="226"/>
      <c r="DR3" s="223"/>
      <c r="DS3" s="223"/>
      <c r="DT3" s="113" t="str">
        <f>IF(AND(MF3&gt;=32,MF3&lt;=80),Listas!$G$36,IF(AND(MF3&gt;=16,MF3&lt;=24),Listas!$G$37,IF(AND(MF3&gt;=5,MF3&lt;=12),Listas!$G$38,IF(AND(MF3&gt;=1,MF3&lt;=4),Listas!$G$39,"-"))))</f>
        <v>-</v>
      </c>
      <c r="HM3" s="150" t="str">
        <f>IF('2.Datos'!A3&lt;&gt;"",'2.Datos'!A3,"")</f>
        <v>R1</v>
      </c>
      <c r="HN3" s="142">
        <f>IFERROR(VLOOKUP('2.Datos'!V3,Listas!$D$37:$E$41,2,FALSE),"")</f>
        <v>2</v>
      </c>
      <c r="HO3" s="142">
        <f>IFERROR(VLOOKUP('2.Datos'!W3,Listas!$D$44:$E$48,2,FALSE),"")</f>
        <v>2</v>
      </c>
      <c r="HP3" s="142">
        <f t="shared" ref="HP3:HP34" si="0">IFERROR(HN3*HO3,"")</f>
        <v>4</v>
      </c>
      <c r="HQ3" s="151">
        <f t="shared" ref="HQ3:HQ34" si="1">IF(AND($HM3&lt;&gt;"",HP3&lt;&gt;""),CONCATENATE(HN3,HO3)*1,IF(AND($HM3&lt;&gt;"",HP3=""),"-",""))</f>
        <v>22</v>
      </c>
      <c r="HR3" s="213"/>
      <c r="HS3" s="142">
        <f>IFERROR(VLOOKUP('2.Datos'!AD3,Listas!$D$37:$E$41,2,FALSE),"")</f>
        <v>2</v>
      </c>
      <c r="HT3" s="142">
        <f>IFERROR(VLOOKUP('2.Datos'!AE3,Listas!$D$44:$E$48,2,FALSE),"")</f>
        <v>2</v>
      </c>
      <c r="HU3" s="151">
        <f>IFERROR(HS3*HT3,"")</f>
        <v>4</v>
      </c>
      <c r="HV3" s="151">
        <f>IF(AND($HM3&lt;&gt;"",HU3&lt;&gt;""),CONCATENATE(HS3,HT3)*1,IF(AND($HM3&lt;&gt;"",HU3=""),"-",""))</f>
        <v>22</v>
      </c>
      <c r="HW3" s="213"/>
      <c r="HX3" s="142">
        <f>IFERROR(VLOOKUP('2.Datos'!AH3,Listas!$D$37:$E$41,2,FALSE),"")</f>
        <v>2</v>
      </c>
      <c r="HY3" s="142">
        <f>IFERROR(VLOOKUP('2.Datos'!AI3,Listas!$D$44:$E$48,2,FALSE),"")</f>
        <v>1</v>
      </c>
      <c r="HZ3" s="151">
        <f>IFERROR(HX3*HY3,"")</f>
        <v>2</v>
      </c>
      <c r="IA3" s="151">
        <f>IF(AND($HM3&lt;&gt;"",HZ3&lt;&gt;""),CONCATENATE(HX3,HY3)*1,IF(AND($HM3&lt;&gt;"",HZ3=""),"-",""))</f>
        <v>21</v>
      </c>
      <c r="IB3" s="213"/>
      <c r="IC3" s="142">
        <f>IFERROR(VLOOKUP('2.Datos'!AL3,Listas!$D$37:$E$41,2,FALSE),"")</f>
        <v>2</v>
      </c>
      <c r="ID3" s="142">
        <f>IFERROR(VLOOKUP('2.Datos'!AM3,Listas!$D$44:$E$48,2,FALSE),"")</f>
        <v>1</v>
      </c>
      <c r="IE3" s="151">
        <f>IFERROR(IC3*ID3,"")</f>
        <v>2</v>
      </c>
      <c r="IF3" s="151">
        <f>IF(AND($HM3&lt;&gt;"",IE3&lt;&gt;""),CONCATENATE(IC3,ID3)*1,IF(AND($HM3&lt;&gt;"",IE3=""),"-",""))</f>
        <v>21</v>
      </c>
      <c r="IG3" s="213"/>
      <c r="IH3" s="142">
        <f>IFERROR(VLOOKUP('2.Datos'!AP3,Listas!$D$37:$E$41,2,FALSE),"")</f>
        <v>2</v>
      </c>
      <c r="II3" s="142">
        <f>IFERROR(VLOOKUP('2.Datos'!AQ3,Listas!$D$44:$E$48,2,FALSE),"")</f>
        <v>1</v>
      </c>
      <c r="IJ3" s="151">
        <f>IFERROR(IH3*II3,"")</f>
        <v>2</v>
      </c>
      <c r="IK3" s="151">
        <f>IF(AND($HM3&lt;&gt;"",IJ3&lt;&gt;""),CONCATENATE(IH3,II3)*1,IF(AND($HM3&lt;&gt;"",IJ3=""),"-",""))</f>
        <v>21</v>
      </c>
      <c r="IL3" s="213"/>
      <c r="IM3" s="142" t="str">
        <f>IFERROR(VLOOKUP('2.Datos'!AT3,Listas!$D$37:$E$41,2,FALSE),"")</f>
        <v/>
      </c>
      <c r="IN3" s="142" t="str">
        <f>IFERROR(VLOOKUP('2.Datos'!AU3,Listas!$D$44:$E$48,2,FALSE),"")</f>
        <v/>
      </c>
      <c r="IO3" s="151" t="str">
        <f>IFERROR(IM3*IN3,"")</f>
        <v/>
      </c>
      <c r="IP3" s="151" t="str">
        <f>IF(AND($HM3&lt;&gt;"",IO3&lt;&gt;""),CONCATENATE(IM3,IN3)*1,IF(AND($HM3&lt;&gt;"",IO3=""),"-",""))</f>
        <v>-</v>
      </c>
      <c r="IQ3" s="213"/>
      <c r="IR3" s="142" t="str">
        <f>IFERROR(VLOOKUP('2.Datos'!AX3,Listas!$D$37:$E$41,2,FALSE),"")</f>
        <v/>
      </c>
      <c r="IS3" s="142" t="str">
        <f>IFERROR(VLOOKUP('2.Datos'!AY3,Listas!$D$44:$E$48,2,FALSE),"")</f>
        <v/>
      </c>
      <c r="IT3" s="151" t="str">
        <f>IFERROR(IR3*IS3,"")</f>
        <v/>
      </c>
      <c r="IU3" s="151" t="str">
        <f>IF(AND($HM3&lt;&gt;"",IT3&lt;&gt;""),CONCATENATE(IR3,IS3)*1,IF(AND($HM3&lt;&gt;"",IT3=""),"-",""))</f>
        <v>-</v>
      </c>
      <c r="IV3" s="213"/>
      <c r="IW3" s="142" t="str">
        <f>IFERROR(VLOOKUP('2.Datos'!BB3,Listas!$D$37:$E$41,2,FALSE),"")</f>
        <v/>
      </c>
      <c r="IX3" s="142" t="str">
        <f>IFERROR(VLOOKUP('2.Datos'!BC3,Listas!$D$44:$E$48,2,FALSE),"")</f>
        <v/>
      </c>
      <c r="IY3" s="151" t="str">
        <f>IFERROR(IW3*IX3,"")</f>
        <v/>
      </c>
      <c r="IZ3" s="151" t="str">
        <f>IF(AND($HM3&lt;&gt;"",IY3&lt;&gt;""),CONCATENATE(IW3,IX3)*1,IF(AND($HM3&lt;&gt;"",IY3=""),"-",""))</f>
        <v>-</v>
      </c>
      <c r="JA3" s="213"/>
      <c r="JB3" s="142" t="str">
        <f>IFERROR(VLOOKUP('2.Datos'!BF3,Listas!$D$37:$E$41,2,FALSE),"")</f>
        <v/>
      </c>
      <c r="JC3" s="142" t="str">
        <f>IFERROR(VLOOKUP('2.Datos'!BG3,Listas!$D$44:$E$48,2,FALSE),"")</f>
        <v/>
      </c>
      <c r="JD3" s="151" t="str">
        <f>IFERROR(JB3*JC3,"")</f>
        <v/>
      </c>
      <c r="JE3" s="151" t="str">
        <f>IF(AND($HM3&lt;&gt;"",JD3&lt;&gt;""),CONCATENATE(JB3,JC3)*1,IF(AND($HM3&lt;&gt;"",JD3=""),"-",""))</f>
        <v>-</v>
      </c>
      <c r="JF3" s="213"/>
      <c r="JG3" s="142" t="str">
        <f>IFERROR(VLOOKUP('2.Datos'!BJ3,Listas!$D$37:$E$41,2,FALSE),"")</f>
        <v/>
      </c>
      <c r="JH3" s="142" t="str">
        <f>IFERROR(VLOOKUP('2.Datos'!BK3,Listas!$D$44:$E$48,2,FALSE),"")</f>
        <v/>
      </c>
      <c r="JI3" s="151" t="str">
        <f>IFERROR(JG3*JH3,"")</f>
        <v/>
      </c>
      <c r="JJ3" s="151" t="str">
        <f>IF(AND($HM3&lt;&gt;"",JI3&lt;&gt;""),CONCATENATE(JG3,JH3)*1,IF(AND($HM3&lt;&gt;"",JI3=""),"-",""))</f>
        <v>-</v>
      </c>
      <c r="JK3" s="213"/>
      <c r="JL3" s="142" t="str">
        <f>IFERROR(VLOOKUP('2.Datos'!BN3,Listas!$D$37:$E$41,2,FALSE),"")</f>
        <v/>
      </c>
      <c r="JM3" s="142" t="str">
        <f>IFERROR(VLOOKUP('2.Datos'!BO3,Listas!$D$44:$E$48,2,FALSE),"")</f>
        <v/>
      </c>
      <c r="JN3" s="151" t="str">
        <f>IFERROR(JL3*JM3,"")</f>
        <v/>
      </c>
      <c r="JO3" s="151" t="str">
        <f>IF(AND($HM3&lt;&gt;"",JN3&lt;&gt;""),CONCATENATE(JL3,JM3)*1,IF(AND($HM3&lt;&gt;"",JN3=""),"-",""))</f>
        <v>-</v>
      </c>
      <c r="JP3" s="213"/>
      <c r="JQ3" s="142" t="str">
        <f>IFERROR(VLOOKUP('2.Datos'!BR3,Listas!$D$37:$E$41,2,FALSE),"")</f>
        <v/>
      </c>
      <c r="JR3" s="142" t="str">
        <f>IFERROR(VLOOKUP('2.Datos'!BS3,Listas!$D$44:$E$48,2,FALSE),"")</f>
        <v/>
      </c>
      <c r="JS3" s="151" t="str">
        <f>IFERROR(JQ3*JR3,"")</f>
        <v/>
      </c>
      <c r="JT3" s="151" t="str">
        <f>IF(AND($HM3&lt;&gt;"",JS3&lt;&gt;""),CONCATENATE(JQ3,JR3)*1,IF(AND($HM3&lt;&gt;"",JS3=""),"-",""))</f>
        <v>-</v>
      </c>
      <c r="JU3" s="213"/>
      <c r="JV3" s="142" t="str">
        <f>IFERROR(VLOOKUP('2.Datos'!BV3,Listas!$D$37:$E$41,2,FALSE),"")</f>
        <v/>
      </c>
      <c r="JW3" s="142" t="str">
        <f>IFERROR(VLOOKUP('2.Datos'!BW3,Listas!$D$44:$E$48,2,FALSE),"")</f>
        <v/>
      </c>
      <c r="JX3" s="151" t="str">
        <f>IFERROR(JV3*JW3,"")</f>
        <v/>
      </c>
      <c r="JY3" s="151" t="str">
        <f>IF(AND($HM3&lt;&gt;"",JX3&lt;&gt;""),CONCATENATE(JV3,JW3)*1,IF(AND($HM3&lt;&gt;"",JX3=""),"-",""))</f>
        <v>-</v>
      </c>
      <c r="JZ3" s="213"/>
      <c r="KA3" s="142" t="str">
        <f>IFERROR(VLOOKUP('2.Datos'!BZ3,Listas!$D$37:$E$41,2,FALSE),"")</f>
        <v/>
      </c>
      <c r="KB3" s="142" t="str">
        <f>IFERROR(VLOOKUP('2.Datos'!CA3,Listas!$D$44:$E$48,2,FALSE),"")</f>
        <v/>
      </c>
      <c r="KC3" s="151" t="str">
        <f>IFERROR(KA3*KB3,"")</f>
        <v/>
      </c>
      <c r="KD3" s="151" t="str">
        <f>IF(AND($HM3&lt;&gt;"",KC3&lt;&gt;""),CONCATENATE(KA3,KB3)*1,IF(AND($HM3&lt;&gt;"",KC3=""),"-",""))</f>
        <v>-</v>
      </c>
      <c r="KE3" s="213"/>
      <c r="KF3" s="142" t="str">
        <f>IFERROR(VLOOKUP('2.Datos'!CD3,Listas!$D$37:$E$41,2,FALSE),"")</f>
        <v/>
      </c>
      <c r="KG3" s="142" t="str">
        <f>IFERROR(VLOOKUP('2.Datos'!CE3,Listas!$D$44:$E$48,2,FALSE),"")</f>
        <v/>
      </c>
      <c r="KH3" s="151" t="str">
        <f>IFERROR(KF3*KG3,"")</f>
        <v/>
      </c>
      <c r="KI3" s="151" t="str">
        <f>IF(AND($HM3&lt;&gt;"",KH3&lt;&gt;""),CONCATENATE(KF3,KG3)*1,IF(AND($HM3&lt;&gt;"",KH3=""),"-",""))</f>
        <v>-</v>
      </c>
      <c r="KJ3" s="213"/>
      <c r="KK3" s="142" t="str">
        <f>IFERROR(VLOOKUP('2.Datos'!CH3,Listas!$D$37:$E$41,2,FALSE),"")</f>
        <v/>
      </c>
      <c r="KL3" s="142" t="str">
        <f>IFERROR(VLOOKUP('2.Datos'!CI3,Listas!$D$44:$E$48,2,FALSE),"")</f>
        <v/>
      </c>
      <c r="KM3" s="151" t="str">
        <f>IFERROR(KK3*KL3,"")</f>
        <v/>
      </c>
      <c r="KN3" s="151" t="str">
        <f>IF(AND($HM3&lt;&gt;"",KM3&lt;&gt;""),CONCATENATE(KK3,KL3)*1,IF(AND($HM3&lt;&gt;"",KM3=""),"-",""))</f>
        <v>-</v>
      </c>
      <c r="KO3" s="213"/>
      <c r="KP3" s="142" t="str">
        <f>IFERROR(VLOOKUP('2.Datos'!CL3,Listas!$D$37:$E$41,2,FALSE),"")</f>
        <v/>
      </c>
      <c r="KQ3" s="142" t="str">
        <f>IFERROR(VLOOKUP('2.Datos'!CM3,Listas!$D$44:$E$48,2,FALSE),"")</f>
        <v/>
      </c>
      <c r="KR3" s="151" t="str">
        <f>IFERROR(KP3*KQ3,"")</f>
        <v/>
      </c>
      <c r="KS3" s="151" t="str">
        <f>IF(AND($HM3&lt;&gt;"",KR3&lt;&gt;""),CONCATENATE(KP3,KQ3)*1,IF(AND($HM3&lt;&gt;"",KR3=""),"-",""))</f>
        <v>-</v>
      </c>
      <c r="KT3" s="213"/>
      <c r="KU3" s="142" t="str">
        <f>IFERROR(VLOOKUP('2.Datos'!CP3,Listas!$D$37:$E$41,2,FALSE),"")</f>
        <v/>
      </c>
      <c r="KV3" s="142" t="str">
        <f>IFERROR(VLOOKUP('2.Datos'!CQ3,Listas!$D$44:$E$48,2,FALSE),"")</f>
        <v/>
      </c>
      <c r="KW3" s="151" t="str">
        <f>IFERROR(KU3*KV3,"")</f>
        <v/>
      </c>
      <c r="KX3" s="151" t="str">
        <f>IF(AND($HM3&lt;&gt;"",KW3&lt;&gt;""),CONCATENATE(KU3,KV3)*1,IF(AND($HM3&lt;&gt;"",KW3=""),"-",""))</f>
        <v>-</v>
      </c>
      <c r="KY3" s="213"/>
      <c r="KZ3" s="142" t="str">
        <f>IFERROR(VLOOKUP('2.Datos'!CT3,Listas!$D$37:$E$41,2,FALSE),"")</f>
        <v/>
      </c>
      <c r="LA3" s="142" t="str">
        <f>IFERROR(VLOOKUP('2.Datos'!CU3,Listas!$D$44:$E$48,2,FALSE),"")</f>
        <v/>
      </c>
      <c r="LB3" s="151" t="str">
        <f>IFERROR(KZ3*LA3,"")</f>
        <v/>
      </c>
      <c r="LC3" s="151" t="str">
        <f>IF(AND($HM3&lt;&gt;"",LB3&lt;&gt;""),CONCATENATE(KZ3,LA3)*1,IF(AND($HM3&lt;&gt;"",LB3=""),"-",""))</f>
        <v>-</v>
      </c>
      <c r="LD3" s="213"/>
      <c r="LE3" s="142" t="str">
        <f>IFERROR(VLOOKUP('2.Datos'!CX3,Listas!$D$37:$E$41,2,FALSE),"")</f>
        <v/>
      </c>
      <c r="LF3" s="142" t="str">
        <f>IFERROR(VLOOKUP('2.Datos'!CY3,Listas!$D$44:$E$48,2,FALSE),"")</f>
        <v/>
      </c>
      <c r="LG3" s="151" t="str">
        <f>IFERROR(LE3*LF3,"")</f>
        <v/>
      </c>
      <c r="LH3" s="151" t="str">
        <f>IF(AND($HM3&lt;&gt;"",LG3&lt;&gt;""),CONCATENATE(LE3,LF3)*1,IF(AND($HM3&lt;&gt;"",LG3=""),"-",""))</f>
        <v>-</v>
      </c>
      <c r="LI3" s="213"/>
      <c r="LJ3" s="142" t="str">
        <f>IFERROR(VLOOKUP('2.Datos'!DB3,Listas!$D$37:$E$41,2,FALSE),"")</f>
        <v/>
      </c>
      <c r="LK3" s="142" t="str">
        <f>IFERROR(VLOOKUP('2.Datos'!DC3,Listas!$D$44:$E$48,2,FALSE),"")</f>
        <v/>
      </c>
      <c r="LL3" s="151" t="str">
        <f>IFERROR(LJ3*LK3,"")</f>
        <v/>
      </c>
      <c r="LM3" s="151" t="str">
        <f>IF(AND($HM3&lt;&gt;"",LL3&lt;&gt;""),CONCATENATE(LJ3,LK3)*1,IF(AND($HM3&lt;&gt;"",LL3=""),"-",""))</f>
        <v>-</v>
      </c>
      <c r="LN3" s="213"/>
      <c r="LO3" s="142" t="str">
        <f>IFERROR(VLOOKUP('2.Datos'!DF3,Listas!$D$37:$E$41,2,FALSE),"")</f>
        <v/>
      </c>
      <c r="LP3" s="142" t="str">
        <f>IFERROR(VLOOKUP('2.Datos'!DG3,Listas!$D$44:$E$48,2,FALSE),"")</f>
        <v/>
      </c>
      <c r="LQ3" s="151" t="str">
        <f>IFERROR(LO3*LP3,"")</f>
        <v/>
      </c>
      <c r="LR3" s="151" t="str">
        <f>IF(AND($HM3&lt;&gt;"",LQ3&lt;&gt;""),CONCATENATE(LO3,LP3)*1,IF(AND($HM3&lt;&gt;"",LQ3=""),"-",""))</f>
        <v>-</v>
      </c>
      <c r="LS3" s="213"/>
      <c r="LT3" s="142" t="str">
        <f>IFERROR(VLOOKUP('2.Datos'!DJ3,Listas!$D$37:$E$41,2,FALSE),"")</f>
        <v/>
      </c>
      <c r="LU3" s="142" t="str">
        <f>IFERROR(VLOOKUP('2.Datos'!DK3,Listas!$D$44:$E$48,2,FALSE),"")</f>
        <v/>
      </c>
      <c r="LV3" s="151" t="str">
        <f>IFERROR(LT3*LU3,"")</f>
        <v/>
      </c>
      <c r="LW3" s="151" t="str">
        <f>IF(AND($HM3&lt;&gt;"",LV3&lt;&gt;""),CONCATENATE(LT3,LU3)*1,IF(AND($HM3&lt;&gt;"",LV3=""),"-",""))</f>
        <v>-</v>
      </c>
      <c r="LX3" s="213"/>
      <c r="LY3" s="142" t="str">
        <f>IFERROR(VLOOKUP('2.Datos'!DN3,Listas!$D$37:$E$41,2,FALSE),"")</f>
        <v/>
      </c>
      <c r="LZ3" s="142" t="str">
        <f>IFERROR(VLOOKUP('2.Datos'!DO3,Listas!$D$44:$E$48,2,FALSE),"")</f>
        <v/>
      </c>
      <c r="MA3" s="151" t="str">
        <f>IFERROR(LY3*LZ3,"")</f>
        <v/>
      </c>
      <c r="MB3" s="151" t="str">
        <f>IF(AND($HM3&lt;&gt;"",MA3&lt;&gt;""),CONCATENATE(LY3,LZ3)*1,IF(AND($HM3&lt;&gt;"",MA3=""),"-",""))</f>
        <v>-</v>
      </c>
      <c r="MC3" s="213"/>
      <c r="MD3" s="142" t="str">
        <f>IFERROR(VLOOKUP('2.Datos'!DR3,Listas!$D$37:$E$41,2,FALSE),"")</f>
        <v/>
      </c>
      <c r="ME3" s="142" t="str">
        <f>IFERROR(VLOOKUP('2.Datos'!DS3,Listas!$D$44:$E$48,2,FALSE),"")</f>
        <v/>
      </c>
      <c r="MF3" s="151" t="str">
        <f>IFERROR(MD3*ME3,"")</f>
        <v/>
      </c>
      <c r="MG3" s="151" t="str">
        <f>IF(AND($HM3&lt;&gt;"",MF3&lt;&gt;""),CONCATENATE(MD3,ME3)*1,IF(AND($HM3&lt;&gt;"",MF3=""),"-",""))</f>
        <v>-</v>
      </c>
      <c r="MH3" s="213">
        <f>COUNT(MF3:MF100)</f>
        <v>0</v>
      </c>
    </row>
    <row r="4" spans="1:346" ht="114.6" customHeight="1" x14ac:dyDescent="0.25">
      <c r="A4" s="343" t="s">
        <v>385</v>
      </c>
      <c r="B4" s="344" t="s">
        <v>60</v>
      </c>
      <c r="C4" s="344" t="s">
        <v>55</v>
      </c>
      <c r="D4" s="345" t="s">
        <v>380</v>
      </c>
      <c r="E4" s="346" t="s">
        <v>386</v>
      </c>
      <c r="F4" s="381" t="s">
        <v>387</v>
      </c>
      <c r="G4" s="346" t="s">
        <v>71</v>
      </c>
      <c r="H4" s="347" t="s">
        <v>842</v>
      </c>
      <c r="I4" s="347" t="s">
        <v>388</v>
      </c>
      <c r="J4" s="347" t="s">
        <v>652</v>
      </c>
      <c r="K4" s="308" t="s">
        <v>458</v>
      </c>
      <c r="L4" s="348" t="s">
        <v>15</v>
      </c>
      <c r="M4" s="344" t="s">
        <v>4</v>
      </c>
      <c r="N4" s="349">
        <v>1</v>
      </c>
      <c r="O4" s="349">
        <v>0</v>
      </c>
      <c r="P4" s="349">
        <v>0</v>
      </c>
      <c r="Q4" s="349">
        <v>1</v>
      </c>
      <c r="R4" s="349">
        <v>0</v>
      </c>
      <c r="S4" s="349">
        <v>0</v>
      </c>
      <c r="T4" s="349">
        <v>1</v>
      </c>
      <c r="U4" s="349">
        <v>0</v>
      </c>
      <c r="V4" s="346" t="s">
        <v>43</v>
      </c>
      <c r="W4" s="346" t="s">
        <v>8</v>
      </c>
      <c r="X4" s="350" t="str">
        <f>IF(AND(HP4&gt;=32,HP4&lt;=80),Listas!$G$36,IF(AND(HP4&gt;=16,HP4&lt;=24),Listas!$G$37,IF(AND(HP4&gt;=5,HP4&lt;=12),Listas!$G$38,IF(AND(HP4&gt;=1,HP4&lt;=4),Listas!$G$39,"-"))))</f>
        <v>Tolerable</v>
      </c>
      <c r="Y4" s="351">
        <f t="shared" ref="Y4:Y67" si="2">HP4</f>
        <v>8</v>
      </c>
      <c r="Z4" s="352">
        <f>IFERROR(VLOOKUP(L4,Listas!$H$4:$I$8,2,FALSE),"")</f>
        <v>4</v>
      </c>
      <c r="AA4" s="316" t="s">
        <v>565</v>
      </c>
      <c r="AB4" s="316" t="s">
        <v>866</v>
      </c>
      <c r="AC4" s="254"/>
      <c r="AD4" s="346" t="s">
        <v>43</v>
      </c>
      <c r="AE4" s="346" t="s">
        <v>8</v>
      </c>
      <c r="AF4" s="353" t="str">
        <f>IF(AND(HU4&gt;=32,HU4&lt;=80),Listas!$G$36,IF(AND(HU4&gt;=16,HU4&lt;=24),Listas!$G$37,IF(AND(HU4&gt;=5,HU4&lt;=12),Listas!$G$38,IF(AND(HU4&gt;=1,HU4&lt;=4),Listas!$G$39,"-"))))</f>
        <v>Tolerable</v>
      </c>
      <c r="AG4" s="254" t="s">
        <v>512</v>
      </c>
      <c r="AH4" s="346" t="s">
        <v>43</v>
      </c>
      <c r="AI4" s="346" t="s">
        <v>8</v>
      </c>
      <c r="AJ4" s="353" t="str">
        <f>IF(AND(HZ4&gt;=32,HZ4&lt;=80),Listas!$G$36,IF(AND(HZ4&gt;=16,HZ4&lt;=24),Listas!$G$37,IF(AND(HZ4&gt;=5,HZ4&lt;=12),Listas!$G$38,IF(AND(HZ4&gt;=1,HZ4&lt;=4),Listas!$G$39,"-"))))</f>
        <v>Tolerable</v>
      </c>
      <c r="AK4" s="357"/>
      <c r="AL4" s="356" t="s">
        <v>43</v>
      </c>
      <c r="AM4" s="356" t="s">
        <v>8</v>
      </c>
      <c r="AN4" s="353" t="str">
        <f>IF(AND(IE4&gt;=32,IE4&lt;=80),Listas!$G$36,IF(AND(IE4&gt;=16,IE4&lt;=24),Listas!$G$37,IF(AND(IE4&gt;=5,IE4&lt;=12),Listas!$G$38,IF(AND(IE4&gt;=1,IE4&lt;=4),Listas!$G$39,"-"))))</f>
        <v>Tolerable</v>
      </c>
      <c r="AO4" s="357" t="s">
        <v>672</v>
      </c>
      <c r="AP4" s="358" t="s">
        <v>43</v>
      </c>
      <c r="AQ4" s="358" t="s">
        <v>8</v>
      </c>
      <c r="AR4" s="353" t="str">
        <f>IF(AND(IJ4&gt;=32,IJ4&lt;=80),Listas!$G$36,IF(AND(IJ4&gt;=16,IJ4&lt;=24),Listas!$G$37,IF(AND(IJ4&gt;=5,IJ4&lt;=12),Listas!$G$38,IF(AND(IJ4&gt;=1,IJ4&lt;=4),Listas!$G$39,"-"))))</f>
        <v>Tolerable</v>
      </c>
      <c r="AS4" s="325"/>
      <c r="AT4" s="224"/>
      <c r="AU4" s="224"/>
      <c r="AV4" s="113"/>
      <c r="AW4" s="226"/>
      <c r="AX4" s="224"/>
      <c r="AY4" s="224"/>
      <c r="AZ4" s="113" t="str">
        <f>IF(AND(IT4&gt;=32,IT4&lt;=80),Listas!$G$36,IF(AND(IT4&gt;=16,IT4&lt;=24),Listas!$G$37,IF(AND(IT4&gt;=5,IT4&lt;=12),Listas!$G$38,IF(AND(IT4&gt;=1,IT4&lt;=4),Listas!$G$39,"-"))))</f>
        <v>-</v>
      </c>
      <c r="BA4" s="226"/>
      <c r="BB4" s="224"/>
      <c r="BC4" s="224"/>
      <c r="BD4" s="113" t="str">
        <f>IF(AND(IY4&gt;=32,IY4&lt;=80),Listas!$G$36,IF(AND(IY4&gt;=16,IY4&lt;=24),Listas!$G$37,IF(AND(IY4&gt;=5,IY4&lt;=12),Listas!$G$38,IF(AND(IY4&gt;=1,IY4&lt;=4),Listas!$G$39,"-"))))</f>
        <v>-</v>
      </c>
      <c r="BE4" s="226"/>
      <c r="BF4" s="224"/>
      <c r="BG4" s="224"/>
      <c r="BH4" s="113" t="str">
        <f>IF(AND(JD4&gt;=32,JD4&lt;=80),Listas!$G$36,IF(AND(JD4&gt;=16,JD4&lt;=24),Listas!$G$37,IF(AND(JD4&gt;=5,JD4&lt;=12),Listas!$G$38,IF(AND(JD4&gt;=1,JD4&lt;=4),Listas!$G$39,"-"))))</f>
        <v>-</v>
      </c>
      <c r="BI4" s="226"/>
      <c r="BJ4" s="224"/>
      <c r="BK4" s="224"/>
      <c r="BL4" s="113" t="str">
        <f>IF(AND(JI4&gt;=32,JI4&lt;=80),Listas!$G$36,IF(AND(JI4&gt;=16,JI4&lt;=24),Listas!$G$37,IF(AND(JI4&gt;=5,JI4&lt;=12),Listas!$G$38,IF(AND(JI4&gt;=1,JI4&lt;=4),Listas!$G$39,"-"))))</f>
        <v>-</v>
      </c>
      <c r="BM4" s="226"/>
      <c r="BN4" s="224"/>
      <c r="BO4" s="224"/>
      <c r="BP4" s="113" t="str">
        <f>IF(AND(JN4&gt;=32,JN4&lt;=80),Listas!$G$36,IF(AND(JN4&gt;=16,JN4&lt;=24),Listas!$G$37,IF(AND(JN4&gt;=5,JN4&lt;=12),Listas!$G$38,IF(AND(JN4&gt;=1,JN4&lt;=4),Listas!$G$39,"-"))))</f>
        <v>-</v>
      </c>
      <c r="BQ4" s="226"/>
      <c r="BR4" s="224"/>
      <c r="BS4" s="224"/>
      <c r="BT4" s="113" t="str">
        <f>IF(AND(JS4&gt;=32,JS4&lt;=80),Listas!$G$36,IF(AND(JS4&gt;=16,JS4&lt;=24),Listas!$G$37,IF(AND(JS4&gt;=5,JS4&lt;=12),Listas!$G$38,IF(AND(JS4&gt;=1,JS4&lt;=4),Listas!$G$39,"-"))))</f>
        <v>-</v>
      </c>
      <c r="BU4" s="226"/>
      <c r="BV4" s="223"/>
      <c r="BW4" s="223"/>
      <c r="BX4" s="113" t="str">
        <f>IF(AND(JX4&gt;=32,JX4&lt;=80),Listas!$G$36,IF(AND(JX4&gt;=16,JX4&lt;=24),Listas!$G$37,IF(AND(JX4&gt;=5,JX4&lt;=12),Listas!$G$38,IF(AND(JX4&gt;=1,JX4&lt;=4),Listas!$G$39,"-"))))</f>
        <v>-</v>
      </c>
      <c r="BY4" s="226"/>
      <c r="BZ4" s="223"/>
      <c r="CA4" s="223"/>
      <c r="CB4" s="113" t="str">
        <f>IF(AND(KC4&gt;=32,KC4&lt;=80),Listas!$G$36,IF(AND(KC4&gt;=16,KC4&lt;=24),Listas!$G$37,IF(AND(KC4&gt;=5,KC4&lt;=12),Listas!$G$38,IF(AND(KC4&gt;=1,KC4&lt;=4),Listas!$G$39,"-"))))</f>
        <v>-</v>
      </c>
      <c r="CC4" s="226"/>
      <c r="CD4" s="223"/>
      <c r="CE4" s="223"/>
      <c r="CF4" s="113" t="str">
        <f>IF(AND(KH4&gt;=32,KH4&lt;=80),Listas!$G$36,IF(AND(KH4&gt;=16,KH4&lt;=24),Listas!$G$37,IF(AND(KH4&gt;=5,KH4&lt;=12),Listas!$G$38,IF(AND(KH4&gt;=1,KH4&lt;=4),Listas!$G$39,"-"))))</f>
        <v>-</v>
      </c>
      <c r="CG4" s="226"/>
      <c r="CH4" s="223"/>
      <c r="CI4" s="223"/>
      <c r="CJ4" s="113" t="str">
        <f>IF(AND(KM4&gt;=32,KM4&lt;=80),Listas!$G$36,IF(AND(KM4&gt;=16,KM4&lt;=24),Listas!$G$37,IF(AND(KM4&gt;=5,KM4&lt;=12),Listas!$G$38,IF(AND(KM4&gt;=1,KM4&lt;=4),Listas!$G$39,"-"))))</f>
        <v>-</v>
      </c>
      <c r="CK4" s="226"/>
      <c r="CL4" s="223"/>
      <c r="CM4" s="223"/>
      <c r="CN4" s="113" t="str">
        <f>IF(AND(KR4&gt;=32,KR4&lt;=80),Listas!$G$36,IF(AND(KR4&gt;=16,KR4&lt;=24),Listas!$G$37,IF(AND(KR4&gt;=5,KR4&lt;=12),Listas!$G$38,IF(AND(KR4&gt;=1,KR4&lt;=4),Listas!$G$39,"-"))))</f>
        <v>-</v>
      </c>
      <c r="CO4" s="226"/>
      <c r="CP4" s="223"/>
      <c r="CQ4" s="223"/>
      <c r="CR4" s="113" t="str">
        <f>IF(AND(KW4&gt;=32,KW4&lt;=80),Listas!$G$36,IF(AND(KW4&gt;=16,KW4&lt;=24),Listas!$G$37,IF(AND(KW4&gt;=5,KW4&lt;=12),Listas!$G$38,IF(AND(KW4&gt;=1,KW4&lt;=4),Listas!$G$39,"-"))))</f>
        <v>-</v>
      </c>
      <c r="CS4" s="226"/>
      <c r="CT4" s="223"/>
      <c r="CU4" s="223"/>
      <c r="CV4" s="113" t="str">
        <f>IF(AND(LB4&gt;=32,LB4&lt;=80),Listas!$G$36,IF(AND(LB4&gt;=16,LB4&lt;=24),Listas!$G$37,IF(AND(LB4&gt;=5,LB4&lt;=12),Listas!$G$38,IF(AND(LB4&gt;=1,LB4&lt;=4),Listas!$G$39,"-"))))</f>
        <v>-</v>
      </c>
      <c r="CW4" s="226"/>
      <c r="CX4" s="223"/>
      <c r="CY4" s="223"/>
      <c r="CZ4" s="113" t="str">
        <f>IF(AND(LG4&gt;=32,LG4&lt;=80),Listas!$G$36,IF(AND(LG4&gt;=16,LG4&lt;=24),Listas!$G$37,IF(AND(LG4&gt;=5,LG4&lt;=12),Listas!$G$38,IF(AND(LG4&gt;=1,LG4&lt;=4),Listas!$G$39,"-"))))</f>
        <v>-</v>
      </c>
      <c r="DA4" s="226"/>
      <c r="DB4" s="223"/>
      <c r="DC4" s="223"/>
      <c r="DD4" s="113" t="str">
        <f>IF(AND(LL4&gt;=32,LL4&lt;=80),Listas!$G$36,IF(AND(LL4&gt;=16,LL4&lt;=24),Listas!$G$37,IF(AND(LL4&gt;=5,LL4&lt;=12),Listas!$G$38,IF(AND(LL4&gt;=1,LL4&lt;=4),Listas!$G$39,"-"))))</f>
        <v>-</v>
      </c>
      <c r="DE4" s="226"/>
      <c r="DF4" s="223"/>
      <c r="DG4" s="223"/>
      <c r="DH4" s="113" t="str">
        <f>IF(AND(LQ4&gt;=32,LQ4&lt;=80),Listas!$G$36,IF(AND(LQ4&gt;=16,LQ4&lt;=24),Listas!$G$37,IF(AND(LQ4&gt;=5,LQ4&lt;=12),Listas!$G$38,IF(AND(LQ4&gt;=1,LQ4&lt;=4),Listas!$G$39,"-"))))</f>
        <v>-</v>
      </c>
      <c r="DI4" s="226"/>
      <c r="DJ4" s="223"/>
      <c r="DK4" s="223"/>
      <c r="DL4" s="113" t="str">
        <f>IF(AND(LV4&gt;=32,LV4&lt;=80),Listas!$G$36,IF(AND(LV4&gt;=16,LV4&lt;=24),Listas!$G$37,IF(AND(LV4&gt;=5,LV4&lt;=12),Listas!$G$38,IF(AND(LV4&gt;=1,LV4&lt;=4),Listas!$G$39,"-"))))</f>
        <v>-</v>
      </c>
      <c r="DM4" s="226"/>
      <c r="DN4" s="223"/>
      <c r="DO4" s="223"/>
      <c r="DP4" s="113" t="str">
        <f>IF(AND(MA4&gt;=32,MA4&lt;=80),Listas!$G$36,IF(AND(MA4&gt;=16,MA4&lt;=24),Listas!$G$37,IF(AND(MA4&gt;=5,MA4&lt;=12),Listas!$G$38,IF(AND(MA4&gt;=1,MA4&lt;=4),Listas!$G$39,"-"))))</f>
        <v>-</v>
      </c>
      <c r="DQ4" s="226"/>
      <c r="DR4" s="223"/>
      <c r="DS4" s="223"/>
      <c r="DT4" s="113" t="str">
        <f>IF(AND(MF4&gt;=32,MF4&lt;=80),Listas!$G$36,IF(AND(MF4&gt;=16,MF4&lt;=24),Listas!$G$37,IF(AND(MF4&gt;=5,MF4&lt;=12),Listas!$G$38,IF(AND(MF4&gt;=1,MF4&lt;=4),Listas!$G$39,"-"))))</f>
        <v>-</v>
      </c>
      <c r="HM4" s="150" t="str">
        <f>IF('2.Datos'!A4&lt;&gt;"",'2.Datos'!A4,"")</f>
        <v>R2</v>
      </c>
      <c r="HN4" s="142">
        <f>IFERROR(VLOOKUP('2.Datos'!V4,Listas!$D$37:$E$41,2,FALSE),"")</f>
        <v>2</v>
      </c>
      <c r="HO4" s="142">
        <f>IFERROR(VLOOKUP('2.Datos'!W4,Listas!$D$44:$E$48,2,FALSE),"")</f>
        <v>4</v>
      </c>
      <c r="HP4" s="142">
        <f t="shared" si="0"/>
        <v>8</v>
      </c>
      <c r="HQ4" s="151">
        <f t="shared" si="1"/>
        <v>24</v>
      </c>
      <c r="HR4" s="103"/>
      <c r="HS4" s="142">
        <f>IFERROR(VLOOKUP('2.Datos'!AD4,Listas!$D$37:$E$41,2,FALSE),"")</f>
        <v>2</v>
      </c>
      <c r="HT4" s="142">
        <f>IFERROR(VLOOKUP('2.Datos'!AE4,Listas!$D$44:$E$48,2,FALSE),"")</f>
        <v>4</v>
      </c>
      <c r="HU4" s="151">
        <f t="shared" ref="HU4:HU67" si="3">IFERROR(HS4*HT4,"")</f>
        <v>8</v>
      </c>
      <c r="HV4" s="151">
        <f t="shared" ref="HV4:HV67" si="4">IF(AND($HM4&lt;&gt;"",HU4&lt;&gt;""),CONCATENATE(HS4,HT4)*1,IF(AND($HM4&lt;&gt;"",HU4=""),"-",""))</f>
        <v>24</v>
      </c>
      <c r="HW4" s="103"/>
      <c r="HX4" s="142">
        <f>IFERROR(VLOOKUP('2.Datos'!AH4,Listas!$D$37:$E$41,2,FALSE),"")</f>
        <v>2</v>
      </c>
      <c r="HY4" s="142">
        <f>IFERROR(VLOOKUP('2.Datos'!AI4,Listas!$D$44:$E$48,2,FALSE),"")</f>
        <v>4</v>
      </c>
      <c r="HZ4" s="151">
        <f t="shared" ref="HZ4:HZ67" si="5">IFERROR(HX4*HY4,"")</f>
        <v>8</v>
      </c>
      <c r="IA4" s="151">
        <f t="shared" ref="IA4:IA67" si="6">IF(AND($HM4&lt;&gt;"",HZ4&lt;&gt;""),CONCATENATE(HX4,HY4)*1,IF(AND($HM4&lt;&gt;"",HZ4=""),"-",""))</f>
        <v>24</v>
      </c>
      <c r="IB4" s="103"/>
      <c r="IC4" s="142">
        <f>IFERROR(VLOOKUP('2.Datos'!AL4,Listas!$D$37:$E$41,2,FALSE),"")</f>
        <v>2</v>
      </c>
      <c r="ID4" s="142">
        <f>IFERROR(VLOOKUP('2.Datos'!AM4,Listas!$D$44:$E$48,2,FALSE),"")</f>
        <v>4</v>
      </c>
      <c r="IE4" s="151">
        <f t="shared" ref="IE4:IE67" si="7">IFERROR(IC4*ID4,"")</f>
        <v>8</v>
      </c>
      <c r="IF4" s="151">
        <f t="shared" ref="IF4:IF67" si="8">IF(AND($HM4&lt;&gt;"",IE4&lt;&gt;""),CONCATENATE(IC4,ID4)*1,IF(AND($HM4&lt;&gt;"",IE4=""),"-",""))</f>
        <v>24</v>
      </c>
      <c r="IG4" s="103"/>
      <c r="IH4" s="142">
        <f>IFERROR(VLOOKUP('2.Datos'!AP4,Listas!$D$37:$E$41,2,FALSE),"")</f>
        <v>2</v>
      </c>
      <c r="II4" s="142">
        <f>IFERROR(VLOOKUP('2.Datos'!AQ4,Listas!$D$44:$E$48,2,FALSE),"")</f>
        <v>4</v>
      </c>
      <c r="IJ4" s="151">
        <f t="shared" ref="IJ4:IJ67" si="9">IFERROR(IH4*II4,"")</f>
        <v>8</v>
      </c>
      <c r="IK4" s="151">
        <f t="shared" ref="IK4:IK67" si="10">IF(AND($HM4&lt;&gt;"",IJ4&lt;&gt;""),CONCATENATE(IH4,II4)*1,IF(AND($HM4&lt;&gt;"",IJ4=""),"-",""))</f>
        <v>24</v>
      </c>
      <c r="IL4" s="103"/>
      <c r="IM4" s="142" t="str">
        <f>IFERROR(VLOOKUP('2.Datos'!AT4,Listas!$D$37:$E$41,2,FALSE),"")</f>
        <v/>
      </c>
      <c r="IN4" s="142" t="str">
        <f>IFERROR(VLOOKUP('2.Datos'!AU4,Listas!$D$44:$E$48,2,FALSE),"")</f>
        <v/>
      </c>
      <c r="IO4" s="151" t="str">
        <f t="shared" ref="IO4:IO67" si="11">IFERROR(IM4*IN4,"")</f>
        <v/>
      </c>
      <c r="IP4" s="151" t="str">
        <f t="shared" ref="IP4:IP67" si="12">IF(AND($HM4&lt;&gt;"",IO4&lt;&gt;""),CONCATENATE(IM4,IN4)*1,IF(AND($HM4&lt;&gt;"",IO4=""),"-",""))</f>
        <v>-</v>
      </c>
      <c r="IQ4" s="103"/>
      <c r="IR4" s="142" t="str">
        <f>IFERROR(VLOOKUP('2.Datos'!AX4,Listas!$D$37:$E$41,2,FALSE),"")</f>
        <v/>
      </c>
      <c r="IS4" s="142" t="str">
        <f>IFERROR(VLOOKUP('2.Datos'!AY4,Listas!$D$44:$E$48,2,FALSE),"")</f>
        <v/>
      </c>
      <c r="IT4" s="151" t="str">
        <f t="shared" ref="IT4:IT67" si="13">IFERROR(IR4*IS4,"")</f>
        <v/>
      </c>
      <c r="IU4" s="151" t="str">
        <f t="shared" ref="IU4:IU67" si="14">IF(AND($HM4&lt;&gt;"",IT4&lt;&gt;""),CONCATENATE(IR4,IS4)*1,IF(AND($HM4&lt;&gt;"",IT4=""),"-",""))</f>
        <v>-</v>
      </c>
      <c r="IV4" s="103"/>
      <c r="IW4" s="142" t="str">
        <f>IFERROR(VLOOKUP('2.Datos'!BB4,Listas!$D$37:$E$41,2,FALSE),"")</f>
        <v/>
      </c>
      <c r="IX4" s="142" t="str">
        <f>IFERROR(VLOOKUP('2.Datos'!BC4,Listas!$D$44:$E$48,2,FALSE),"")</f>
        <v/>
      </c>
      <c r="IY4" s="151" t="str">
        <f t="shared" ref="IY4:IY67" si="15">IFERROR(IW4*IX4,"")</f>
        <v/>
      </c>
      <c r="IZ4" s="151" t="str">
        <f t="shared" ref="IZ4:IZ67" si="16">IF(AND($HM4&lt;&gt;"",IY4&lt;&gt;""),CONCATENATE(IW4,IX4)*1,IF(AND($HM4&lt;&gt;"",IY4=""),"-",""))</f>
        <v>-</v>
      </c>
      <c r="JA4" s="103"/>
      <c r="JB4" s="142" t="str">
        <f>IFERROR(VLOOKUP('2.Datos'!BF4,Listas!$D$37:$E$41,2,FALSE),"")</f>
        <v/>
      </c>
      <c r="JC4" s="142" t="str">
        <f>IFERROR(VLOOKUP('2.Datos'!BG4,Listas!$D$44:$E$48,2,FALSE),"")</f>
        <v/>
      </c>
      <c r="JD4" s="151" t="str">
        <f t="shared" ref="JD4:JD67" si="17">IFERROR(JB4*JC4,"")</f>
        <v/>
      </c>
      <c r="JE4" s="151" t="str">
        <f t="shared" ref="JE4:JE67" si="18">IF(AND($HM4&lt;&gt;"",JD4&lt;&gt;""),CONCATENATE(JB4,JC4)*1,IF(AND($HM4&lt;&gt;"",JD4=""),"-",""))</f>
        <v>-</v>
      </c>
      <c r="JF4" s="103"/>
      <c r="JG4" s="142" t="str">
        <f>IFERROR(VLOOKUP('2.Datos'!BJ4,Listas!$D$37:$E$41,2,FALSE),"")</f>
        <v/>
      </c>
      <c r="JH4" s="142" t="str">
        <f>IFERROR(VLOOKUP('2.Datos'!BK4,Listas!$D$44:$E$48,2,FALSE),"")</f>
        <v/>
      </c>
      <c r="JI4" s="151" t="str">
        <f t="shared" ref="JI4:JI67" si="19">IFERROR(JG4*JH4,"")</f>
        <v/>
      </c>
      <c r="JJ4" s="151" t="str">
        <f t="shared" ref="JJ4:JJ67" si="20">IF(AND($HM4&lt;&gt;"",JI4&lt;&gt;""),CONCATENATE(JG4,JH4)*1,IF(AND($HM4&lt;&gt;"",JI4=""),"-",""))</f>
        <v>-</v>
      </c>
      <c r="JK4" s="103"/>
      <c r="JL4" s="142" t="str">
        <f>IFERROR(VLOOKUP('2.Datos'!BN4,Listas!$D$37:$E$41,2,FALSE),"")</f>
        <v/>
      </c>
      <c r="JM4" s="142" t="str">
        <f>IFERROR(VLOOKUP('2.Datos'!BO4,Listas!$D$44:$E$48,2,FALSE),"")</f>
        <v/>
      </c>
      <c r="JN4" s="151" t="str">
        <f t="shared" ref="JN4:JN67" si="21">IFERROR(JL4*JM4,"")</f>
        <v/>
      </c>
      <c r="JO4" s="151" t="str">
        <f t="shared" ref="JO4:JO67" si="22">IF(AND($HM4&lt;&gt;"",JN4&lt;&gt;""),CONCATENATE(JL4,JM4)*1,IF(AND($HM4&lt;&gt;"",JN4=""),"-",""))</f>
        <v>-</v>
      </c>
      <c r="JP4" s="103"/>
      <c r="JQ4" s="142" t="str">
        <f>IFERROR(VLOOKUP('2.Datos'!BR4,Listas!$D$37:$E$41,2,FALSE),"")</f>
        <v/>
      </c>
      <c r="JR4" s="142" t="str">
        <f>IFERROR(VLOOKUP('2.Datos'!BS4,Listas!$D$44:$E$48,2,FALSE),"")</f>
        <v/>
      </c>
      <c r="JS4" s="151" t="str">
        <f t="shared" ref="JS4:JS67" si="23">IFERROR(JQ4*JR4,"")</f>
        <v/>
      </c>
      <c r="JT4" s="151" t="str">
        <f t="shared" ref="JT4:JT67" si="24">IF(AND($HM4&lt;&gt;"",JS4&lt;&gt;""),CONCATENATE(JQ4,JR4)*1,IF(AND($HM4&lt;&gt;"",JS4=""),"-",""))</f>
        <v>-</v>
      </c>
      <c r="JU4" s="103"/>
      <c r="JV4" s="142" t="str">
        <f>IFERROR(VLOOKUP('2.Datos'!BV4,Listas!$D$37:$E$41,2,FALSE),"")</f>
        <v/>
      </c>
      <c r="JW4" s="142" t="str">
        <f>IFERROR(VLOOKUP('2.Datos'!BW4,Listas!$D$44:$E$48,2,FALSE),"")</f>
        <v/>
      </c>
      <c r="JX4" s="151" t="str">
        <f t="shared" ref="JX4:JX67" si="25">IFERROR(JV4*JW4,"")</f>
        <v/>
      </c>
      <c r="JY4" s="151" t="str">
        <f t="shared" ref="JY4:JY67" si="26">IF(AND($HM4&lt;&gt;"",JX4&lt;&gt;""),CONCATENATE(JV4,JW4)*1,IF(AND($HM4&lt;&gt;"",JX4=""),"-",""))</f>
        <v>-</v>
      </c>
      <c r="JZ4" s="103"/>
      <c r="KA4" s="142" t="str">
        <f>IFERROR(VLOOKUP('2.Datos'!BZ4,Listas!$D$37:$E$41,2,FALSE),"")</f>
        <v/>
      </c>
      <c r="KB4" s="142" t="str">
        <f>IFERROR(VLOOKUP('2.Datos'!CA4,Listas!$D$44:$E$48,2,FALSE),"")</f>
        <v/>
      </c>
      <c r="KC4" s="151" t="str">
        <f t="shared" ref="KC4:KC67" si="27">IFERROR(KA4*KB4,"")</f>
        <v/>
      </c>
      <c r="KD4" s="151" t="str">
        <f t="shared" ref="KD4:KD67" si="28">IF(AND($HM4&lt;&gt;"",KC4&lt;&gt;""),CONCATENATE(KA4,KB4)*1,IF(AND($HM4&lt;&gt;"",KC4=""),"-",""))</f>
        <v>-</v>
      </c>
      <c r="KE4" s="103"/>
      <c r="KF4" s="142" t="str">
        <f>IFERROR(VLOOKUP('2.Datos'!CD4,Listas!$D$37:$E$41,2,FALSE),"")</f>
        <v/>
      </c>
      <c r="KG4" s="142" t="str">
        <f>IFERROR(VLOOKUP('2.Datos'!CE4,Listas!$D$44:$E$48,2,FALSE),"")</f>
        <v/>
      </c>
      <c r="KH4" s="151" t="str">
        <f t="shared" ref="KH4:KH67" si="29">IFERROR(KF4*KG4,"")</f>
        <v/>
      </c>
      <c r="KI4" s="151" t="str">
        <f t="shared" ref="KI4:KI67" si="30">IF(AND($HM4&lt;&gt;"",KH4&lt;&gt;""),CONCATENATE(KF4,KG4)*1,IF(AND($HM4&lt;&gt;"",KH4=""),"-",""))</f>
        <v>-</v>
      </c>
      <c r="KJ4" s="103"/>
      <c r="KK4" s="142" t="str">
        <f>IFERROR(VLOOKUP('2.Datos'!CH4,Listas!$D$37:$E$41,2,FALSE),"")</f>
        <v/>
      </c>
      <c r="KL4" s="142" t="str">
        <f>IFERROR(VLOOKUP('2.Datos'!CI4,Listas!$D$44:$E$48,2,FALSE),"")</f>
        <v/>
      </c>
      <c r="KM4" s="151" t="str">
        <f t="shared" ref="KM4:KM67" si="31">IFERROR(KK4*KL4,"")</f>
        <v/>
      </c>
      <c r="KN4" s="151" t="str">
        <f t="shared" ref="KN4:KN67" si="32">IF(AND($HM4&lt;&gt;"",KM4&lt;&gt;""),CONCATENATE(KK4,KL4)*1,IF(AND($HM4&lt;&gt;"",KM4=""),"-",""))</f>
        <v>-</v>
      </c>
      <c r="KO4" s="103"/>
      <c r="KP4" s="142" t="str">
        <f>IFERROR(VLOOKUP('2.Datos'!CL4,Listas!$D$37:$E$41,2,FALSE),"")</f>
        <v/>
      </c>
      <c r="KQ4" s="142" t="str">
        <f>IFERROR(VLOOKUP('2.Datos'!CM4,Listas!$D$44:$E$48,2,FALSE),"")</f>
        <v/>
      </c>
      <c r="KR4" s="151" t="str">
        <f t="shared" ref="KR4:KR67" si="33">IFERROR(KP4*KQ4,"")</f>
        <v/>
      </c>
      <c r="KS4" s="151" t="str">
        <f t="shared" ref="KS4:KS67" si="34">IF(AND($HM4&lt;&gt;"",KR4&lt;&gt;""),CONCATENATE(KP4,KQ4)*1,IF(AND($HM4&lt;&gt;"",KR4=""),"-",""))</f>
        <v>-</v>
      </c>
      <c r="KT4" s="103"/>
      <c r="KU4" s="142" t="str">
        <f>IFERROR(VLOOKUP('2.Datos'!CP4,Listas!$D$37:$E$41,2,FALSE),"")</f>
        <v/>
      </c>
      <c r="KV4" s="142" t="str">
        <f>IFERROR(VLOOKUP('2.Datos'!CQ4,Listas!$D$44:$E$48,2,FALSE),"")</f>
        <v/>
      </c>
      <c r="KW4" s="151" t="str">
        <f t="shared" ref="KW4:KW67" si="35">IFERROR(KU4*KV4,"")</f>
        <v/>
      </c>
      <c r="KX4" s="151" t="str">
        <f t="shared" ref="KX4:KX67" si="36">IF(AND($HM4&lt;&gt;"",KW4&lt;&gt;""),CONCATENATE(KU4,KV4)*1,IF(AND($HM4&lt;&gt;"",KW4=""),"-",""))</f>
        <v>-</v>
      </c>
      <c r="KY4" s="103"/>
      <c r="KZ4" s="142" t="str">
        <f>IFERROR(VLOOKUP('2.Datos'!CT4,Listas!$D$37:$E$41,2,FALSE),"")</f>
        <v/>
      </c>
      <c r="LA4" s="142" t="str">
        <f>IFERROR(VLOOKUP('2.Datos'!CU4,Listas!$D$44:$E$48,2,FALSE),"")</f>
        <v/>
      </c>
      <c r="LB4" s="151" t="str">
        <f t="shared" ref="LB4:LB67" si="37">IFERROR(KZ4*LA4,"")</f>
        <v/>
      </c>
      <c r="LC4" s="151" t="str">
        <f t="shared" ref="LC4:LC67" si="38">IF(AND($HM4&lt;&gt;"",LB4&lt;&gt;""),CONCATENATE(KZ4,LA4)*1,IF(AND($HM4&lt;&gt;"",LB4=""),"-",""))</f>
        <v>-</v>
      </c>
      <c r="LD4" s="103"/>
      <c r="LE4" s="142" t="str">
        <f>IFERROR(VLOOKUP('2.Datos'!CX4,Listas!$D$37:$E$41,2,FALSE),"")</f>
        <v/>
      </c>
      <c r="LF4" s="142" t="str">
        <f>IFERROR(VLOOKUP('2.Datos'!CY4,Listas!$D$44:$E$48,2,FALSE),"")</f>
        <v/>
      </c>
      <c r="LG4" s="151" t="str">
        <f t="shared" ref="LG4:LG67" si="39">IFERROR(LE4*LF4,"")</f>
        <v/>
      </c>
      <c r="LH4" s="151" t="str">
        <f t="shared" ref="LH4:LH67" si="40">IF(AND($HM4&lt;&gt;"",LG4&lt;&gt;""),CONCATENATE(LE4,LF4)*1,IF(AND($HM4&lt;&gt;"",LG4=""),"-",""))</f>
        <v>-</v>
      </c>
      <c r="LI4" s="103"/>
      <c r="LJ4" s="142" t="str">
        <f>IFERROR(VLOOKUP('2.Datos'!DB4,Listas!$D$37:$E$41,2,FALSE),"")</f>
        <v/>
      </c>
      <c r="LK4" s="142" t="str">
        <f>IFERROR(VLOOKUP('2.Datos'!DC4,Listas!$D$44:$E$48,2,FALSE),"")</f>
        <v/>
      </c>
      <c r="LL4" s="151" t="str">
        <f t="shared" ref="LL4:LL67" si="41">IFERROR(LJ4*LK4,"")</f>
        <v/>
      </c>
      <c r="LM4" s="151" t="str">
        <f t="shared" ref="LM4:LM67" si="42">IF(AND($HM4&lt;&gt;"",LL4&lt;&gt;""),CONCATENATE(LJ4,LK4)*1,IF(AND($HM4&lt;&gt;"",LL4=""),"-",""))</f>
        <v>-</v>
      </c>
      <c r="LN4" s="103"/>
      <c r="LO4" s="142" t="str">
        <f>IFERROR(VLOOKUP('2.Datos'!DF4,Listas!$D$37:$E$41,2,FALSE),"")</f>
        <v/>
      </c>
      <c r="LP4" s="142" t="str">
        <f>IFERROR(VLOOKUP('2.Datos'!DG4,Listas!$D$44:$E$48,2,FALSE),"")</f>
        <v/>
      </c>
      <c r="LQ4" s="151" t="str">
        <f t="shared" ref="LQ4:LQ67" si="43">IFERROR(LO4*LP4,"")</f>
        <v/>
      </c>
      <c r="LR4" s="151" t="str">
        <f t="shared" ref="LR4:LR67" si="44">IF(AND($HM4&lt;&gt;"",LQ4&lt;&gt;""),CONCATENATE(LO4,LP4)*1,IF(AND($HM4&lt;&gt;"",LQ4=""),"-",""))</f>
        <v>-</v>
      </c>
      <c r="LS4" s="103"/>
      <c r="LT4" s="142" t="str">
        <f>IFERROR(VLOOKUP('2.Datos'!DJ4,Listas!$D$37:$E$41,2,FALSE),"")</f>
        <v/>
      </c>
      <c r="LU4" s="142" t="str">
        <f>IFERROR(VLOOKUP('2.Datos'!DK4,Listas!$D$44:$E$48,2,FALSE),"")</f>
        <v/>
      </c>
      <c r="LV4" s="151" t="str">
        <f t="shared" ref="LV4:LV67" si="45">IFERROR(LT4*LU4,"")</f>
        <v/>
      </c>
      <c r="LW4" s="151" t="str">
        <f t="shared" ref="LW4:LW67" si="46">IF(AND($HM4&lt;&gt;"",LV4&lt;&gt;""),CONCATENATE(LT4,LU4)*1,IF(AND($HM4&lt;&gt;"",LV4=""),"-",""))</f>
        <v>-</v>
      </c>
      <c r="LX4" s="103"/>
      <c r="LY4" s="142" t="str">
        <f>IFERROR(VLOOKUP('2.Datos'!DN4,Listas!$D$37:$E$41,2,FALSE),"")</f>
        <v/>
      </c>
      <c r="LZ4" s="142" t="str">
        <f>IFERROR(VLOOKUP('2.Datos'!DO4,Listas!$D$44:$E$48,2,FALSE),"")</f>
        <v/>
      </c>
      <c r="MA4" s="151" t="str">
        <f t="shared" ref="MA4:MA67" si="47">IFERROR(LY4*LZ4,"")</f>
        <v/>
      </c>
      <c r="MB4" s="151" t="str">
        <f t="shared" ref="MB4:MB67" si="48">IF(AND($HM4&lt;&gt;"",MA4&lt;&gt;""),CONCATENATE(LY4,LZ4)*1,IF(AND($HM4&lt;&gt;"",MA4=""),"-",""))</f>
        <v>-</v>
      </c>
      <c r="MC4" s="103"/>
      <c r="MD4" s="142" t="str">
        <f>IFERROR(VLOOKUP('2.Datos'!DR4,Listas!$D$37:$E$41,2,FALSE),"")</f>
        <v/>
      </c>
      <c r="ME4" s="142" t="str">
        <f>IFERROR(VLOOKUP('2.Datos'!DS4,Listas!$D$44:$E$48,2,FALSE),"")</f>
        <v/>
      </c>
      <c r="MF4" s="151" t="str">
        <f t="shared" ref="MF4:MF67" si="49">IFERROR(MD4*ME4,"")</f>
        <v/>
      </c>
      <c r="MG4" s="151" t="str">
        <f t="shared" ref="MG4:MG67" si="50">IF(AND($HM4&lt;&gt;"",MF4&lt;&gt;""),CONCATENATE(MD4,ME4)*1,IF(AND($HM4&lt;&gt;"",MF4=""),"-",""))</f>
        <v>-</v>
      </c>
      <c r="MH4"/>
    </row>
    <row r="5" spans="1:346" ht="182.1" customHeight="1" x14ac:dyDescent="0.25">
      <c r="A5" s="343" t="s">
        <v>389</v>
      </c>
      <c r="B5" s="344" t="s">
        <v>60</v>
      </c>
      <c r="C5" s="344" t="s">
        <v>55</v>
      </c>
      <c r="D5" s="345" t="s">
        <v>380</v>
      </c>
      <c r="E5" s="308" t="s">
        <v>390</v>
      </c>
      <c r="F5" s="378" t="s">
        <v>391</v>
      </c>
      <c r="G5" s="346" t="s">
        <v>71</v>
      </c>
      <c r="H5" s="347" t="s">
        <v>392</v>
      </c>
      <c r="I5" s="347" t="s">
        <v>393</v>
      </c>
      <c r="J5" s="347" t="s">
        <v>653</v>
      </c>
      <c r="K5" s="308" t="s">
        <v>458</v>
      </c>
      <c r="L5" s="348" t="s">
        <v>15</v>
      </c>
      <c r="M5" s="344" t="s">
        <v>4</v>
      </c>
      <c r="N5" s="349">
        <v>1</v>
      </c>
      <c r="O5" s="349">
        <v>0</v>
      </c>
      <c r="P5" s="349">
        <v>0</v>
      </c>
      <c r="Q5" s="349">
        <v>1</v>
      </c>
      <c r="R5" s="349">
        <v>0</v>
      </c>
      <c r="S5" s="349">
        <v>0</v>
      </c>
      <c r="T5" s="349">
        <v>1</v>
      </c>
      <c r="U5" s="349">
        <v>0</v>
      </c>
      <c r="V5" s="346" t="s">
        <v>42</v>
      </c>
      <c r="W5" s="346" t="s">
        <v>8</v>
      </c>
      <c r="X5" s="350" t="str">
        <f>IF(AND(HP5&gt;=32,HP5&lt;=80),Listas!$G$36,IF(AND(HP5&gt;=16,HP5&lt;=24),Listas!$G$37,IF(AND(HP5&gt;=5,HP5&lt;=12),Listas!$G$38,IF(AND(HP5&gt;=1,HP5&lt;=4),Listas!$G$39,"-"))))</f>
        <v>Aceptable</v>
      </c>
      <c r="Y5" s="351">
        <f t="shared" si="2"/>
        <v>4</v>
      </c>
      <c r="Z5" s="352">
        <f>IFERROR(VLOOKUP(L5,Listas!$H$4:$I$8,2,FALSE),"")</f>
        <v>4</v>
      </c>
      <c r="AA5" s="316" t="s">
        <v>566</v>
      </c>
      <c r="AB5" s="316" t="s">
        <v>611</v>
      </c>
      <c r="AC5" s="254"/>
      <c r="AD5" s="346" t="s">
        <v>43</v>
      </c>
      <c r="AE5" s="346" t="s">
        <v>9</v>
      </c>
      <c r="AF5" s="353" t="str">
        <f>IF(AND(HU5&gt;=32,HU5&lt;=80),Listas!$G$36,IF(AND(HU5&gt;=16,HU5&lt;=24),Listas!$G$37,IF(AND(HU5&gt;=5,HU5&lt;=12),Listas!$G$38,IF(AND(HU5&gt;=1,HU5&lt;=4),Listas!$G$39,"-"))))</f>
        <v>Aceptable</v>
      </c>
      <c r="AG5" s="254" t="s">
        <v>512</v>
      </c>
      <c r="AH5" s="346" t="s">
        <v>43</v>
      </c>
      <c r="AI5" s="346" t="s">
        <v>9</v>
      </c>
      <c r="AJ5" s="353" t="str">
        <f>IF(AND(HZ5&gt;=32,HZ5&lt;=80),Listas!$G$36,IF(AND(HZ5&gt;=16,HZ5&lt;=24),Listas!$G$37,IF(AND(HZ5&gt;=5,HZ5&lt;=12),Listas!$G$38,IF(AND(HZ5&gt;=1,HZ5&lt;=4),Listas!$G$39,"-"))))</f>
        <v>Aceptable</v>
      </c>
      <c r="AK5" s="357"/>
      <c r="AL5" s="356" t="s">
        <v>43</v>
      </c>
      <c r="AM5" s="356" t="s">
        <v>9</v>
      </c>
      <c r="AN5" s="353" t="str">
        <f>IF(AND(IE5&gt;=32,IE5&lt;=80),Listas!$G$36,IF(AND(IE5&gt;=16,IE5&lt;=24),Listas!$G$37,IF(AND(IE5&gt;=5,IE5&lt;=12),Listas!$G$38,IF(AND(IE5&gt;=1,IE5&lt;=4),Listas!$G$39,"-"))))</f>
        <v>Aceptable</v>
      </c>
      <c r="AO5" s="357" t="s">
        <v>672</v>
      </c>
      <c r="AP5" s="358" t="s">
        <v>43</v>
      </c>
      <c r="AQ5" s="358" t="s">
        <v>9</v>
      </c>
      <c r="AR5" s="353" t="str">
        <f>IF(AND(IJ5&gt;=32,IJ5&lt;=80),Listas!$G$36,IF(AND(IJ5&gt;=16,IJ5&lt;=24),Listas!$G$37,IF(AND(IJ5&gt;=5,IJ5&lt;=12),Listas!$G$38,IF(AND(IJ5&gt;=1,IJ5&lt;=4),Listas!$G$39,"-"))))</f>
        <v>Aceptable</v>
      </c>
      <c r="AS5" s="325"/>
      <c r="AT5" s="224"/>
      <c r="AU5" s="224"/>
      <c r="AV5" s="113"/>
      <c r="AW5" s="226"/>
      <c r="AX5" s="224"/>
      <c r="AY5" s="224"/>
      <c r="AZ5" s="113" t="str">
        <f>IF(AND(IT5&gt;=32,IT5&lt;=80),Listas!$G$36,IF(AND(IT5&gt;=16,IT5&lt;=24),Listas!$G$37,IF(AND(IT5&gt;=5,IT5&lt;=12),Listas!$G$38,IF(AND(IT5&gt;=1,IT5&lt;=4),Listas!$G$39,"-"))))</f>
        <v>-</v>
      </c>
      <c r="BA5" s="226"/>
      <c r="BB5" s="224"/>
      <c r="BC5" s="224"/>
      <c r="BD5" s="113" t="str">
        <f>IF(AND(IY5&gt;=32,IY5&lt;=80),Listas!$G$36,IF(AND(IY5&gt;=16,IY5&lt;=24),Listas!$G$37,IF(AND(IY5&gt;=5,IY5&lt;=12),Listas!$G$38,IF(AND(IY5&gt;=1,IY5&lt;=4),Listas!$G$39,"-"))))</f>
        <v>-</v>
      </c>
      <c r="BE5" s="226"/>
      <c r="BF5" s="224"/>
      <c r="BG5" s="224"/>
      <c r="BH5" s="113" t="str">
        <f>IF(AND(JD5&gt;=32,JD5&lt;=80),Listas!$G$36,IF(AND(JD5&gt;=16,JD5&lt;=24),Listas!$G$37,IF(AND(JD5&gt;=5,JD5&lt;=12),Listas!$G$38,IF(AND(JD5&gt;=1,JD5&lt;=4),Listas!$G$39,"-"))))</f>
        <v>-</v>
      </c>
      <c r="BI5" s="226"/>
      <c r="BJ5" s="224"/>
      <c r="BK5" s="224"/>
      <c r="BL5" s="113" t="str">
        <f>IF(AND(JI5&gt;=32,JI5&lt;=80),Listas!$G$36,IF(AND(JI5&gt;=16,JI5&lt;=24),Listas!$G$37,IF(AND(JI5&gt;=5,JI5&lt;=12),Listas!$G$38,IF(AND(JI5&gt;=1,JI5&lt;=4),Listas!$G$39,"-"))))</f>
        <v>-</v>
      </c>
      <c r="BM5" s="226"/>
      <c r="BN5" s="224"/>
      <c r="BO5" s="224"/>
      <c r="BP5" s="113" t="str">
        <f>IF(AND(JN5&gt;=32,JN5&lt;=80),Listas!$G$36,IF(AND(JN5&gt;=16,JN5&lt;=24),Listas!$G$37,IF(AND(JN5&gt;=5,JN5&lt;=12),Listas!$G$38,IF(AND(JN5&gt;=1,JN5&lt;=4),Listas!$G$39,"-"))))</f>
        <v>-</v>
      </c>
      <c r="BQ5" s="226"/>
      <c r="BR5" s="224"/>
      <c r="BS5" s="224"/>
      <c r="BT5" s="113" t="str">
        <f>IF(AND(JS5&gt;=32,JS5&lt;=80),Listas!$G$36,IF(AND(JS5&gt;=16,JS5&lt;=24),Listas!$G$37,IF(AND(JS5&gt;=5,JS5&lt;=12),Listas!$G$38,IF(AND(JS5&gt;=1,JS5&lt;=4),Listas!$G$39,"-"))))</f>
        <v>-</v>
      </c>
      <c r="BU5" s="226"/>
      <c r="BV5" s="223"/>
      <c r="BW5" s="223"/>
      <c r="BX5" s="113" t="str">
        <f>IF(AND(JX5&gt;=32,JX5&lt;=80),Listas!$G$36,IF(AND(JX5&gt;=16,JX5&lt;=24),Listas!$G$37,IF(AND(JX5&gt;=5,JX5&lt;=12),Listas!$G$38,IF(AND(JX5&gt;=1,JX5&lt;=4),Listas!$G$39,"-"))))</f>
        <v>-</v>
      </c>
      <c r="BY5" s="226"/>
      <c r="BZ5" s="223"/>
      <c r="CA5" s="223"/>
      <c r="CB5" s="113" t="str">
        <f>IF(AND(KC5&gt;=32,KC5&lt;=80),Listas!$G$36,IF(AND(KC5&gt;=16,KC5&lt;=24),Listas!$G$37,IF(AND(KC5&gt;=5,KC5&lt;=12),Listas!$G$38,IF(AND(KC5&gt;=1,KC5&lt;=4),Listas!$G$39,"-"))))</f>
        <v>-</v>
      </c>
      <c r="CC5" s="226"/>
      <c r="CD5" s="223"/>
      <c r="CE5" s="223"/>
      <c r="CF5" s="113" t="str">
        <f>IF(AND(KH5&gt;=32,KH5&lt;=80),Listas!$G$36,IF(AND(KH5&gt;=16,KH5&lt;=24),Listas!$G$37,IF(AND(KH5&gt;=5,KH5&lt;=12),Listas!$G$38,IF(AND(KH5&gt;=1,KH5&lt;=4),Listas!$G$39,"-"))))</f>
        <v>-</v>
      </c>
      <c r="CG5" s="226"/>
      <c r="CH5" s="223"/>
      <c r="CI5" s="223"/>
      <c r="CJ5" s="113" t="str">
        <f>IF(AND(KM5&gt;=32,KM5&lt;=80),Listas!$G$36,IF(AND(KM5&gt;=16,KM5&lt;=24),Listas!$G$37,IF(AND(KM5&gt;=5,KM5&lt;=12),Listas!$G$38,IF(AND(KM5&gt;=1,KM5&lt;=4),Listas!$G$39,"-"))))</f>
        <v>-</v>
      </c>
      <c r="CK5" s="226"/>
      <c r="CL5" s="223"/>
      <c r="CM5" s="223"/>
      <c r="CN5" s="113" t="str">
        <f>IF(AND(KR5&gt;=32,KR5&lt;=80),Listas!$G$36,IF(AND(KR5&gt;=16,KR5&lt;=24),Listas!$G$37,IF(AND(KR5&gt;=5,KR5&lt;=12),Listas!$G$38,IF(AND(KR5&gt;=1,KR5&lt;=4),Listas!$G$39,"-"))))</f>
        <v>-</v>
      </c>
      <c r="CO5" s="226"/>
      <c r="CP5" s="223"/>
      <c r="CQ5" s="223"/>
      <c r="CR5" s="113" t="str">
        <f>IF(AND(KW5&gt;=32,KW5&lt;=80),Listas!$G$36,IF(AND(KW5&gt;=16,KW5&lt;=24),Listas!$G$37,IF(AND(KW5&gt;=5,KW5&lt;=12),Listas!$G$38,IF(AND(KW5&gt;=1,KW5&lt;=4),Listas!$G$39,"-"))))</f>
        <v>-</v>
      </c>
      <c r="CS5" s="226"/>
      <c r="CT5" s="223"/>
      <c r="CU5" s="223"/>
      <c r="CV5" s="113" t="str">
        <f>IF(AND(LB5&gt;=32,LB5&lt;=80),Listas!$G$36,IF(AND(LB5&gt;=16,LB5&lt;=24),Listas!$G$37,IF(AND(LB5&gt;=5,LB5&lt;=12),Listas!$G$38,IF(AND(LB5&gt;=1,LB5&lt;=4),Listas!$G$39,"-"))))</f>
        <v>-</v>
      </c>
      <c r="CW5" s="226"/>
      <c r="CX5" s="223"/>
      <c r="CY5" s="223"/>
      <c r="CZ5" s="113" t="str">
        <f>IF(AND(LG5&gt;=32,LG5&lt;=80),Listas!$G$36,IF(AND(LG5&gt;=16,LG5&lt;=24),Listas!$G$37,IF(AND(LG5&gt;=5,LG5&lt;=12),Listas!$G$38,IF(AND(LG5&gt;=1,LG5&lt;=4),Listas!$G$39,"-"))))</f>
        <v>-</v>
      </c>
      <c r="DA5" s="226"/>
      <c r="DB5" s="223"/>
      <c r="DC5" s="223"/>
      <c r="DD5" s="113" t="str">
        <f>IF(AND(LL5&gt;=32,LL5&lt;=80),Listas!$G$36,IF(AND(LL5&gt;=16,LL5&lt;=24),Listas!$G$37,IF(AND(LL5&gt;=5,LL5&lt;=12),Listas!$G$38,IF(AND(LL5&gt;=1,LL5&lt;=4),Listas!$G$39,"-"))))</f>
        <v>-</v>
      </c>
      <c r="DE5" s="226"/>
      <c r="DF5" s="223"/>
      <c r="DG5" s="223"/>
      <c r="DH5" s="113" t="str">
        <f>IF(AND(LQ5&gt;=32,LQ5&lt;=80),Listas!$G$36,IF(AND(LQ5&gt;=16,LQ5&lt;=24),Listas!$G$37,IF(AND(LQ5&gt;=5,LQ5&lt;=12),Listas!$G$38,IF(AND(LQ5&gt;=1,LQ5&lt;=4),Listas!$G$39,"-"))))</f>
        <v>-</v>
      </c>
      <c r="DI5" s="226"/>
      <c r="DJ5" s="223"/>
      <c r="DK5" s="223"/>
      <c r="DL5" s="113" t="str">
        <f>IF(AND(LV5&gt;=32,LV5&lt;=80),Listas!$G$36,IF(AND(LV5&gt;=16,LV5&lt;=24),Listas!$G$37,IF(AND(LV5&gt;=5,LV5&lt;=12),Listas!$G$38,IF(AND(LV5&gt;=1,LV5&lt;=4),Listas!$G$39,"-"))))</f>
        <v>-</v>
      </c>
      <c r="DM5" s="226"/>
      <c r="DN5" s="223"/>
      <c r="DO5" s="223"/>
      <c r="DP5" s="113" t="str">
        <f>IF(AND(MA5&gt;=32,MA5&lt;=80),Listas!$G$36,IF(AND(MA5&gt;=16,MA5&lt;=24),Listas!$G$37,IF(AND(MA5&gt;=5,MA5&lt;=12),Listas!$G$38,IF(AND(MA5&gt;=1,MA5&lt;=4),Listas!$G$39,"-"))))</f>
        <v>-</v>
      </c>
      <c r="DQ5" s="226"/>
      <c r="DR5" s="223"/>
      <c r="DS5" s="223"/>
      <c r="DT5" s="113" t="str">
        <f>IF(AND(MF5&gt;=32,MF5&lt;=80),Listas!$G$36,IF(AND(MF5&gt;=16,MF5&lt;=24),Listas!$G$37,IF(AND(MF5&gt;=5,MF5&lt;=12),Listas!$G$38,IF(AND(MF5&gt;=1,MF5&lt;=4),Listas!$G$39,"-"))))</f>
        <v>-</v>
      </c>
      <c r="HM5" s="150" t="str">
        <f>IF('2.Datos'!A5&lt;&gt;"",'2.Datos'!A5,"")</f>
        <v>R3</v>
      </c>
      <c r="HN5" s="142">
        <f>IFERROR(VLOOKUP('2.Datos'!V5,Listas!$D$37:$E$41,2,FALSE),"")</f>
        <v>1</v>
      </c>
      <c r="HO5" s="142">
        <f>IFERROR(VLOOKUP('2.Datos'!W5,Listas!$D$44:$E$48,2,FALSE),"")</f>
        <v>4</v>
      </c>
      <c r="HP5" s="142">
        <f t="shared" si="0"/>
        <v>4</v>
      </c>
      <c r="HQ5" s="151">
        <f t="shared" si="1"/>
        <v>14</v>
      </c>
      <c r="HR5" s="103"/>
      <c r="HS5" s="142">
        <f>IFERROR(VLOOKUP('2.Datos'!AD5,Listas!$D$37:$E$41,2,FALSE),"")</f>
        <v>2</v>
      </c>
      <c r="HT5" s="142">
        <f>IFERROR(VLOOKUP('2.Datos'!AE5,Listas!$D$44:$E$48,2,FALSE),"")</f>
        <v>2</v>
      </c>
      <c r="HU5" s="151">
        <f t="shared" si="3"/>
        <v>4</v>
      </c>
      <c r="HV5" s="151">
        <f t="shared" si="4"/>
        <v>22</v>
      </c>
      <c r="HW5" s="103"/>
      <c r="HX5" s="142">
        <f>IFERROR(VLOOKUP('2.Datos'!AH5,Listas!$D$37:$E$41,2,FALSE),"")</f>
        <v>2</v>
      </c>
      <c r="HY5" s="142">
        <f>IFERROR(VLOOKUP('2.Datos'!AI5,Listas!$D$44:$E$48,2,FALSE),"")</f>
        <v>2</v>
      </c>
      <c r="HZ5" s="151">
        <f t="shared" si="5"/>
        <v>4</v>
      </c>
      <c r="IA5" s="151">
        <f t="shared" si="6"/>
        <v>22</v>
      </c>
      <c r="IB5" s="103"/>
      <c r="IC5" s="142">
        <f>IFERROR(VLOOKUP('2.Datos'!AL5,Listas!$D$37:$E$41,2,FALSE),"")</f>
        <v>2</v>
      </c>
      <c r="ID5" s="142">
        <f>IFERROR(VLOOKUP('2.Datos'!AM5,Listas!$D$44:$E$48,2,FALSE),"")</f>
        <v>2</v>
      </c>
      <c r="IE5" s="151">
        <f t="shared" si="7"/>
        <v>4</v>
      </c>
      <c r="IF5" s="151">
        <f t="shared" si="8"/>
        <v>22</v>
      </c>
      <c r="IG5" s="103"/>
      <c r="IH5" s="142">
        <f>IFERROR(VLOOKUP('2.Datos'!AP5,Listas!$D$37:$E$41,2,FALSE),"")</f>
        <v>2</v>
      </c>
      <c r="II5" s="142">
        <f>IFERROR(VLOOKUP('2.Datos'!AQ5,Listas!$D$44:$E$48,2,FALSE),"")</f>
        <v>2</v>
      </c>
      <c r="IJ5" s="151">
        <f t="shared" si="9"/>
        <v>4</v>
      </c>
      <c r="IK5" s="151">
        <f t="shared" si="10"/>
        <v>22</v>
      </c>
      <c r="IL5" s="103"/>
      <c r="IM5" s="142" t="str">
        <f>IFERROR(VLOOKUP('2.Datos'!AT5,Listas!$D$37:$E$41,2,FALSE),"")</f>
        <v/>
      </c>
      <c r="IN5" s="142" t="str">
        <f>IFERROR(VLOOKUP('2.Datos'!AU5,Listas!$D$44:$E$48,2,FALSE),"")</f>
        <v/>
      </c>
      <c r="IO5" s="151" t="str">
        <f t="shared" si="11"/>
        <v/>
      </c>
      <c r="IP5" s="151" t="str">
        <f t="shared" si="12"/>
        <v>-</v>
      </c>
      <c r="IQ5" s="103"/>
      <c r="IR5" s="142" t="str">
        <f>IFERROR(VLOOKUP('2.Datos'!AX5,Listas!$D$37:$E$41,2,FALSE),"")</f>
        <v/>
      </c>
      <c r="IS5" s="142" t="str">
        <f>IFERROR(VLOOKUP('2.Datos'!AY5,Listas!$D$44:$E$48,2,FALSE),"")</f>
        <v/>
      </c>
      <c r="IT5" s="151" t="str">
        <f t="shared" si="13"/>
        <v/>
      </c>
      <c r="IU5" s="151" t="str">
        <f t="shared" si="14"/>
        <v>-</v>
      </c>
      <c r="IV5" s="103"/>
      <c r="IW5" s="142" t="str">
        <f>IFERROR(VLOOKUP('2.Datos'!BB5,Listas!$D$37:$E$41,2,FALSE),"")</f>
        <v/>
      </c>
      <c r="IX5" s="142" t="str">
        <f>IFERROR(VLOOKUP('2.Datos'!BC5,Listas!$D$44:$E$48,2,FALSE),"")</f>
        <v/>
      </c>
      <c r="IY5" s="151" t="str">
        <f t="shared" si="15"/>
        <v/>
      </c>
      <c r="IZ5" s="151" t="str">
        <f t="shared" si="16"/>
        <v>-</v>
      </c>
      <c r="JA5" s="103"/>
      <c r="JB5" s="142" t="str">
        <f>IFERROR(VLOOKUP('2.Datos'!BF5,Listas!$D$37:$E$41,2,FALSE),"")</f>
        <v/>
      </c>
      <c r="JC5" s="142" t="str">
        <f>IFERROR(VLOOKUP('2.Datos'!BG5,Listas!$D$44:$E$48,2,FALSE),"")</f>
        <v/>
      </c>
      <c r="JD5" s="151" t="str">
        <f t="shared" si="17"/>
        <v/>
      </c>
      <c r="JE5" s="151" t="str">
        <f t="shared" si="18"/>
        <v>-</v>
      </c>
      <c r="JF5" s="103"/>
      <c r="JG5" s="142" t="str">
        <f>IFERROR(VLOOKUP('2.Datos'!BJ5,Listas!$D$37:$E$41,2,FALSE),"")</f>
        <v/>
      </c>
      <c r="JH5" s="142" t="str">
        <f>IFERROR(VLOOKUP('2.Datos'!BK5,Listas!$D$44:$E$48,2,FALSE),"")</f>
        <v/>
      </c>
      <c r="JI5" s="151" t="str">
        <f t="shared" si="19"/>
        <v/>
      </c>
      <c r="JJ5" s="151" t="str">
        <f t="shared" si="20"/>
        <v>-</v>
      </c>
      <c r="JK5" s="103"/>
      <c r="JL5" s="142" t="str">
        <f>IFERROR(VLOOKUP('2.Datos'!BN5,Listas!$D$37:$E$41,2,FALSE),"")</f>
        <v/>
      </c>
      <c r="JM5" s="142" t="str">
        <f>IFERROR(VLOOKUP('2.Datos'!BO5,Listas!$D$44:$E$48,2,FALSE),"")</f>
        <v/>
      </c>
      <c r="JN5" s="151" t="str">
        <f t="shared" si="21"/>
        <v/>
      </c>
      <c r="JO5" s="151" t="str">
        <f t="shared" si="22"/>
        <v>-</v>
      </c>
      <c r="JP5" s="103"/>
      <c r="JQ5" s="142" t="str">
        <f>IFERROR(VLOOKUP('2.Datos'!BR5,Listas!$D$37:$E$41,2,FALSE),"")</f>
        <v/>
      </c>
      <c r="JR5" s="142" t="str">
        <f>IFERROR(VLOOKUP('2.Datos'!BS5,Listas!$D$44:$E$48,2,FALSE),"")</f>
        <v/>
      </c>
      <c r="JS5" s="151" t="str">
        <f t="shared" si="23"/>
        <v/>
      </c>
      <c r="JT5" s="151" t="str">
        <f t="shared" si="24"/>
        <v>-</v>
      </c>
      <c r="JU5" s="103"/>
      <c r="JV5" s="142" t="str">
        <f>IFERROR(VLOOKUP('2.Datos'!BV5,Listas!$D$37:$E$41,2,FALSE),"")</f>
        <v/>
      </c>
      <c r="JW5" s="142" t="str">
        <f>IFERROR(VLOOKUP('2.Datos'!BW5,Listas!$D$44:$E$48,2,FALSE),"")</f>
        <v/>
      </c>
      <c r="JX5" s="151" t="str">
        <f t="shared" si="25"/>
        <v/>
      </c>
      <c r="JY5" s="151" t="str">
        <f t="shared" si="26"/>
        <v>-</v>
      </c>
      <c r="JZ5" s="103"/>
      <c r="KA5" s="142" t="str">
        <f>IFERROR(VLOOKUP('2.Datos'!BZ5,Listas!$D$37:$E$41,2,FALSE),"")</f>
        <v/>
      </c>
      <c r="KB5" s="142" t="str">
        <f>IFERROR(VLOOKUP('2.Datos'!CA5,Listas!$D$44:$E$48,2,FALSE),"")</f>
        <v/>
      </c>
      <c r="KC5" s="151" t="str">
        <f t="shared" si="27"/>
        <v/>
      </c>
      <c r="KD5" s="151" t="str">
        <f t="shared" si="28"/>
        <v>-</v>
      </c>
      <c r="KE5" s="103"/>
      <c r="KF5" s="142" t="str">
        <f>IFERROR(VLOOKUP('2.Datos'!CD5,Listas!$D$37:$E$41,2,FALSE),"")</f>
        <v/>
      </c>
      <c r="KG5" s="142" t="str">
        <f>IFERROR(VLOOKUP('2.Datos'!CE5,Listas!$D$44:$E$48,2,FALSE),"")</f>
        <v/>
      </c>
      <c r="KH5" s="151" t="str">
        <f t="shared" si="29"/>
        <v/>
      </c>
      <c r="KI5" s="151" t="str">
        <f t="shared" si="30"/>
        <v>-</v>
      </c>
      <c r="KJ5" s="103"/>
      <c r="KK5" s="142" t="str">
        <f>IFERROR(VLOOKUP('2.Datos'!CH5,Listas!$D$37:$E$41,2,FALSE),"")</f>
        <v/>
      </c>
      <c r="KL5" s="142" t="str">
        <f>IFERROR(VLOOKUP('2.Datos'!CI5,Listas!$D$44:$E$48,2,FALSE),"")</f>
        <v/>
      </c>
      <c r="KM5" s="151" t="str">
        <f t="shared" si="31"/>
        <v/>
      </c>
      <c r="KN5" s="151" t="str">
        <f t="shared" si="32"/>
        <v>-</v>
      </c>
      <c r="KO5" s="103"/>
      <c r="KP5" s="142" t="str">
        <f>IFERROR(VLOOKUP('2.Datos'!CL5,Listas!$D$37:$E$41,2,FALSE),"")</f>
        <v/>
      </c>
      <c r="KQ5" s="142" t="str">
        <f>IFERROR(VLOOKUP('2.Datos'!CM5,Listas!$D$44:$E$48,2,FALSE),"")</f>
        <v/>
      </c>
      <c r="KR5" s="151" t="str">
        <f t="shared" si="33"/>
        <v/>
      </c>
      <c r="KS5" s="151" t="str">
        <f t="shared" si="34"/>
        <v>-</v>
      </c>
      <c r="KT5" s="103"/>
      <c r="KU5" s="142" t="str">
        <f>IFERROR(VLOOKUP('2.Datos'!CP5,Listas!$D$37:$E$41,2,FALSE),"")</f>
        <v/>
      </c>
      <c r="KV5" s="142" t="str">
        <f>IFERROR(VLOOKUP('2.Datos'!CQ5,Listas!$D$44:$E$48,2,FALSE),"")</f>
        <v/>
      </c>
      <c r="KW5" s="151" t="str">
        <f t="shared" si="35"/>
        <v/>
      </c>
      <c r="KX5" s="151" t="str">
        <f t="shared" si="36"/>
        <v>-</v>
      </c>
      <c r="KY5" s="103"/>
      <c r="KZ5" s="142" t="str">
        <f>IFERROR(VLOOKUP('2.Datos'!CT5,Listas!$D$37:$E$41,2,FALSE),"")</f>
        <v/>
      </c>
      <c r="LA5" s="142" t="str">
        <f>IFERROR(VLOOKUP('2.Datos'!CU5,Listas!$D$44:$E$48,2,FALSE),"")</f>
        <v/>
      </c>
      <c r="LB5" s="151" t="str">
        <f t="shared" si="37"/>
        <v/>
      </c>
      <c r="LC5" s="151" t="str">
        <f t="shared" si="38"/>
        <v>-</v>
      </c>
      <c r="LD5" s="103"/>
      <c r="LE5" s="142" t="str">
        <f>IFERROR(VLOOKUP('2.Datos'!CX5,Listas!$D$37:$E$41,2,FALSE),"")</f>
        <v/>
      </c>
      <c r="LF5" s="142" t="str">
        <f>IFERROR(VLOOKUP('2.Datos'!CY5,Listas!$D$44:$E$48,2,FALSE),"")</f>
        <v/>
      </c>
      <c r="LG5" s="151" t="str">
        <f t="shared" si="39"/>
        <v/>
      </c>
      <c r="LH5" s="151" t="str">
        <f t="shared" si="40"/>
        <v>-</v>
      </c>
      <c r="LI5" s="103"/>
      <c r="LJ5" s="142" t="str">
        <f>IFERROR(VLOOKUP('2.Datos'!DB5,Listas!$D$37:$E$41,2,FALSE),"")</f>
        <v/>
      </c>
      <c r="LK5" s="142" t="str">
        <f>IFERROR(VLOOKUP('2.Datos'!DC5,Listas!$D$44:$E$48,2,FALSE),"")</f>
        <v/>
      </c>
      <c r="LL5" s="151" t="str">
        <f t="shared" si="41"/>
        <v/>
      </c>
      <c r="LM5" s="151" t="str">
        <f t="shared" si="42"/>
        <v>-</v>
      </c>
      <c r="LN5" s="103"/>
      <c r="LO5" s="142" t="str">
        <f>IFERROR(VLOOKUP('2.Datos'!DF5,Listas!$D$37:$E$41,2,FALSE),"")</f>
        <v/>
      </c>
      <c r="LP5" s="142" t="str">
        <f>IFERROR(VLOOKUP('2.Datos'!DG5,Listas!$D$44:$E$48,2,FALSE),"")</f>
        <v/>
      </c>
      <c r="LQ5" s="151" t="str">
        <f t="shared" si="43"/>
        <v/>
      </c>
      <c r="LR5" s="151" t="str">
        <f t="shared" si="44"/>
        <v>-</v>
      </c>
      <c r="LS5" s="103"/>
      <c r="LT5" s="142" t="str">
        <f>IFERROR(VLOOKUP('2.Datos'!DJ5,Listas!$D$37:$E$41,2,FALSE),"")</f>
        <v/>
      </c>
      <c r="LU5" s="142" t="str">
        <f>IFERROR(VLOOKUP('2.Datos'!DK5,Listas!$D$44:$E$48,2,FALSE),"")</f>
        <v/>
      </c>
      <c r="LV5" s="151" t="str">
        <f t="shared" si="45"/>
        <v/>
      </c>
      <c r="LW5" s="151" t="str">
        <f t="shared" si="46"/>
        <v>-</v>
      </c>
      <c r="LX5" s="103"/>
      <c r="LY5" s="142" t="str">
        <f>IFERROR(VLOOKUP('2.Datos'!DN5,Listas!$D$37:$E$41,2,FALSE),"")</f>
        <v/>
      </c>
      <c r="LZ5" s="142" t="str">
        <f>IFERROR(VLOOKUP('2.Datos'!DO5,Listas!$D$44:$E$48,2,FALSE),"")</f>
        <v/>
      </c>
      <c r="MA5" s="151" t="str">
        <f t="shared" si="47"/>
        <v/>
      </c>
      <c r="MB5" s="151" t="str">
        <f t="shared" si="48"/>
        <v>-</v>
      </c>
      <c r="MC5" s="103"/>
      <c r="MD5" s="142" t="str">
        <f>IFERROR(VLOOKUP('2.Datos'!DR5,Listas!$D$37:$E$41,2,FALSE),"")</f>
        <v/>
      </c>
      <c r="ME5" s="142" t="str">
        <f>IFERROR(VLOOKUP('2.Datos'!DS5,Listas!$D$44:$E$48,2,FALSE),"")</f>
        <v/>
      </c>
      <c r="MF5" s="151" t="str">
        <f t="shared" si="49"/>
        <v/>
      </c>
      <c r="MG5" s="151" t="str">
        <f t="shared" si="50"/>
        <v>-</v>
      </c>
      <c r="MH5"/>
    </row>
    <row r="6" spans="1:346" ht="152.1" customHeight="1" x14ac:dyDescent="0.25">
      <c r="A6" s="343" t="s">
        <v>394</v>
      </c>
      <c r="B6" s="344" t="s">
        <v>60</v>
      </c>
      <c r="C6" s="344" t="s">
        <v>55</v>
      </c>
      <c r="D6" s="345" t="s">
        <v>380</v>
      </c>
      <c r="E6" s="308" t="s">
        <v>395</v>
      </c>
      <c r="F6" s="378" t="s">
        <v>396</v>
      </c>
      <c r="G6" s="346" t="s">
        <v>68</v>
      </c>
      <c r="H6" s="359" t="s">
        <v>397</v>
      </c>
      <c r="I6" s="359" t="s">
        <v>642</v>
      </c>
      <c r="J6" s="359" t="s">
        <v>687</v>
      </c>
      <c r="K6" s="360" t="s">
        <v>458</v>
      </c>
      <c r="L6" s="348" t="s">
        <v>15</v>
      </c>
      <c r="M6" s="344" t="s">
        <v>4</v>
      </c>
      <c r="N6" s="349">
        <v>1</v>
      </c>
      <c r="O6" s="349">
        <v>0</v>
      </c>
      <c r="P6" s="349">
        <v>0</v>
      </c>
      <c r="Q6" s="349">
        <v>1</v>
      </c>
      <c r="R6" s="349">
        <v>0</v>
      </c>
      <c r="S6" s="349">
        <v>0</v>
      </c>
      <c r="T6" s="349">
        <v>1</v>
      </c>
      <c r="U6" s="349">
        <v>0</v>
      </c>
      <c r="V6" s="346"/>
      <c r="W6" s="346"/>
      <c r="X6" s="350" t="str">
        <f>IF(AND(HP6&gt;=32,HP6&lt;=80),Listas!$G$36,IF(AND(HP6&gt;=16,HP6&lt;=24),Listas!$G$37,IF(AND(HP6&gt;=5,HP6&lt;=12),Listas!$G$38,IF(AND(HP6&gt;=1,HP6&lt;=4),Listas!$G$39,"-"))))</f>
        <v>-</v>
      </c>
      <c r="Y6" s="351" t="str">
        <f t="shared" si="2"/>
        <v/>
      </c>
      <c r="Z6" s="352">
        <f>IFERROR(VLOOKUP(L6,Listas!$H$4:$I$8,2,FALSE),"")</f>
        <v>4</v>
      </c>
      <c r="AA6" s="316" t="s">
        <v>566</v>
      </c>
      <c r="AB6" s="316" t="s">
        <v>612</v>
      </c>
      <c r="AC6" s="254"/>
      <c r="AD6" s="346" t="s">
        <v>43</v>
      </c>
      <c r="AE6" s="346" t="s">
        <v>9</v>
      </c>
      <c r="AF6" s="353" t="str">
        <f>IF(AND(HU6&gt;=32,HU6&lt;=80),Listas!$G$36,IF(AND(HU6&gt;=16,HU6&lt;=24),Listas!$G$37,IF(AND(HU6&gt;=5,HU6&lt;=12),Listas!$G$38,IF(AND(HU6&gt;=1,HU6&lt;=4),Listas!$G$39,"-"))))</f>
        <v>Aceptable</v>
      </c>
      <c r="AG6" s="254" t="s">
        <v>512</v>
      </c>
      <c r="AH6" s="346" t="s">
        <v>43</v>
      </c>
      <c r="AI6" s="346" t="s">
        <v>9</v>
      </c>
      <c r="AJ6" s="353" t="str">
        <f>IF(AND(HZ6&gt;=32,HZ6&lt;=80),Listas!$G$36,IF(AND(HZ6&gt;=16,HZ6&lt;=24),Listas!$G$37,IF(AND(HZ6&gt;=5,HZ6&lt;=12),Listas!$G$38,IF(AND(HZ6&gt;=1,HZ6&lt;=4),Listas!$G$39,"-"))))</f>
        <v>Aceptable</v>
      </c>
      <c r="AK6" s="357"/>
      <c r="AL6" s="356" t="s">
        <v>43</v>
      </c>
      <c r="AM6" s="356" t="s">
        <v>9</v>
      </c>
      <c r="AN6" s="353" t="str">
        <f>IF(AND(IE6&gt;=32,IE6&lt;=80),Listas!$G$36,IF(AND(IE6&gt;=16,IE6&lt;=24),Listas!$G$37,IF(AND(IE6&gt;=5,IE6&lt;=12),Listas!$G$38,IF(AND(IE6&gt;=1,IE6&lt;=4),Listas!$G$39,"-"))))</f>
        <v>Aceptable</v>
      </c>
      <c r="AO6" s="357" t="s">
        <v>672</v>
      </c>
      <c r="AP6" s="358" t="s">
        <v>43</v>
      </c>
      <c r="AQ6" s="358" t="s">
        <v>9</v>
      </c>
      <c r="AR6" s="353" t="str">
        <f>IF(AND(IJ6&gt;=32,IJ6&lt;=80),Listas!$G$36,IF(AND(IJ6&gt;=16,IJ6&lt;=24),Listas!$G$37,IF(AND(IJ6&gt;=5,IJ6&lt;=12),Listas!$G$38,IF(AND(IJ6&gt;=1,IJ6&lt;=4),Listas!$G$39,"-"))))</f>
        <v>Aceptable</v>
      </c>
      <c r="AS6" s="325"/>
      <c r="AT6" s="225"/>
      <c r="AU6" s="225"/>
      <c r="AV6" s="113"/>
      <c r="AW6" s="226"/>
      <c r="AX6" s="225"/>
      <c r="AY6" s="225"/>
      <c r="AZ6" s="113" t="str">
        <f>IF(AND(IT6&gt;=32,IT6&lt;=80),Listas!$G$36,IF(AND(IT6&gt;=16,IT6&lt;=24),Listas!$G$37,IF(AND(IT6&gt;=5,IT6&lt;=12),Listas!$G$38,IF(AND(IT6&gt;=1,IT6&lt;=4),Listas!$G$39,"-"))))</f>
        <v>-</v>
      </c>
      <c r="BA6" s="226"/>
      <c r="BB6" s="225"/>
      <c r="BC6" s="225"/>
      <c r="BD6" s="113" t="str">
        <f>IF(AND(IY6&gt;=32,IY6&lt;=80),Listas!$G$36,IF(AND(IY6&gt;=16,IY6&lt;=24),Listas!$G$37,IF(AND(IY6&gt;=5,IY6&lt;=12),Listas!$G$38,IF(AND(IY6&gt;=1,IY6&lt;=4),Listas!$G$39,"-"))))</f>
        <v>-</v>
      </c>
      <c r="BE6" s="226"/>
      <c r="BF6" s="225"/>
      <c r="BG6" s="225"/>
      <c r="BH6" s="113" t="str">
        <f>IF(AND(JD6&gt;=32,JD6&lt;=80),Listas!$G$36,IF(AND(JD6&gt;=16,JD6&lt;=24),Listas!$G$37,IF(AND(JD6&gt;=5,JD6&lt;=12),Listas!$G$38,IF(AND(JD6&gt;=1,JD6&lt;=4),Listas!$G$39,"-"))))</f>
        <v>-</v>
      </c>
      <c r="BI6" s="226"/>
      <c r="BJ6" s="225"/>
      <c r="BK6" s="225"/>
      <c r="BL6" s="113" t="str">
        <f>IF(AND(JI6&gt;=32,JI6&lt;=80),Listas!$G$36,IF(AND(JI6&gt;=16,JI6&lt;=24),Listas!$G$37,IF(AND(JI6&gt;=5,JI6&lt;=12),Listas!$G$38,IF(AND(JI6&gt;=1,JI6&lt;=4),Listas!$G$39,"-"))))</f>
        <v>-</v>
      </c>
      <c r="BM6" s="226"/>
      <c r="BN6" s="225"/>
      <c r="BO6" s="225"/>
      <c r="BP6" s="113" t="str">
        <f>IF(AND(JN6&gt;=32,JN6&lt;=80),Listas!$G$36,IF(AND(JN6&gt;=16,JN6&lt;=24),Listas!$G$37,IF(AND(JN6&gt;=5,JN6&lt;=12),Listas!$G$38,IF(AND(JN6&gt;=1,JN6&lt;=4),Listas!$G$39,"-"))))</f>
        <v>-</v>
      </c>
      <c r="BQ6" s="226"/>
      <c r="BR6" s="225"/>
      <c r="BS6" s="225"/>
      <c r="BT6" s="113" t="str">
        <f>IF(AND(JS6&gt;=32,JS6&lt;=80),Listas!$G$36,IF(AND(JS6&gt;=16,JS6&lt;=24),Listas!$G$37,IF(AND(JS6&gt;=5,JS6&lt;=12),Listas!$G$38,IF(AND(JS6&gt;=1,JS6&lt;=4),Listas!$G$39,"-"))))</f>
        <v>-</v>
      </c>
      <c r="BU6" s="226"/>
      <c r="BV6" s="223"/>
      <c r="BW6" s="223"/>
      <c r="BX6" s="113" t="str">
        <f>IF(AND(JX6&gt;=32,JX6&lt;=80),Listas!$G$36,IF(AND(JX6&gt;=16,JX6&lt;=24),Listas!$G$37,IF(AND(JX6&gt;=5,JX6&lt;=12),Listas!$G$38,IF(AND(JX6&gt;=1,JX6&lt;=4),Listas!$G$39,"-"))))</f>
        <v>-</v>
      </c>
      <c r="BY6" s="226"/>
      <c r="BZ6" s="223"/>
      <c r="CA6" s="223"/>
      <c r="CB6" s="113" t="str">
        <f>IF(AND(KC6&gt;=32,KC6&lt;=80),Listas!$G$36,IF(AND(KC6&gt;=16,KC6&lt;=24),Listas!$G$37,IF(AND(KC6&gt;=5,KC6&lt;=12),Listas!$G$38,IF(AND(KC6&gt;=1,KC6&lt;=4),Listas!$G$39,"-"))))</f>
        <v>-</v>
      </c>
      <c r="CC6" s="226"/>
      <c r="CD6" s="223"/>
      <c r="CE6" s="223"/>
      <c r="CF6" s="113" t="str">
        <f>IF(AND(KH6&gt;=32,KH6&lt;=80),Listas!$G$36,IF(AND(KH6&gt;=16,KH6&lt;=24),Listas!$G$37,IF(AND(KH6&gt;=5,KH6&lt;=12),Listas!$G$38,IF(AND(KH6&gt;=1,KH6&lt;=4),Listas!$G$39,"-"))))</f>
        <v>-</v>
      </c>
      <c r="CG6" s="226"/>
      <c r="CH6" s="223"/>
      <c r="CI6" s="223"/>
      <c r="CJ6" s="113" t="str">
        <f>IF(AND(KM6&gt;=32,KM6&lt;=80),Listas!$G$36,IF(AND(KM6&gt;=16,KM6&lt;=24),Listas!$G$37,IF(AND(KM6&gt;=5,KM6&lt;=12),Listas!$G$38,IF(AND(KM6&gt;=1,KM6&lt;=4),Listas!$G$39,"-"))))</f>
        <v>-</v>
      </c>
      <c r="CK6" s="226"/>
      <c r="CL6" s="223"/>
      <c r="CM6" s="223"/>
      <c r="CN6" s="113" t="str">
        <f>IF(AND(KR6&gt;=32,KR6&lt;=80),Listas!$G$36,IF(AND(KR6&gt;=16,KR6&lt;=24),Listas!$G$37,IF(AND(KR6&gt;=5,KR6&lt;=12),Listas!$G$38,IF(AND(KR6&gt;=1,KR6&lt;=4),Listas!$G$39,"-"))))</f>
        <v>-</v>
      </c>
      <c r="CO6" s="226"/>
      <c r="CP6" s="223"/>
      <c r="CQ6" s="223"/>
      <c r="CR6" s="113" t="str">
        <f>IF(AND(KW6&gt;=32,KW6&lt;=80),Listas!$G$36,IF(AND(KW6&gt;=16,KW6&lt;=24),Listas!$G$37,IF(AND(KW6&gt;=5,KW6&lt;=12),Listas!$G$38,IF(AND(KW6&gt;=1,KW6&lt;=4),Listas!$G$39,"-"))))</f>
        <v>-</v>
      </c>
      <c r="CS6" s="226"/>
      <c r="CT6" s="223"/>
      <c r="CU6" s="223"/>
      <c r="CV6" s="113" t="str">
        <f>IF(AND(LB6&gt;=32,LB6&lt;=80),Listas!$G$36,IF(AND(LB6&gt;=16,LB6&lt;=24),Listas!$G$37,IF(AND(LB6&gt;=5,LB6&lt;=12),Listas!$G$38,IF(AND(LB6&gt;=1,LB6&lt;=4),Listas!$G$39,"-"))))</f>
        <v>-</v>
      </c>
      <c r="CW6" s="226"/>
      <c r="CX6" s="223"/>
      <c r="CY6" s="223"/>
      <c r="CZ6" s="113" t="str">
        <f>IF(AND(LG6&gt;=32,LG6&lt;=80),Listas!$G$36,IF(AND(LG6&gt;=16,LG6&lt;=24),Listas!$G$37,IF(AND(LG6&gt;=5,LG6&lt;=12),Listas!$G$38,IF(AND(LG6&gt;=1,LG6&lt;=4),Listas!$G$39,"-"))))</f>
        <v>-</v>
      </c>
      <c r="DA6" s="226"/>
      <c r="DB6" s="223"/>
      <c r="DC6" s="223"/>
      <c r="DD6" s="113" t="str">
        <f>IF(AND(LL6&gt;=32,LL6&lt;=80),Listas!$G$36,IF(AND(LL6&gt;=16,LL6&lt;=24),Listas!$G$37,IF(AND(LL6&gt;=5,LL6&lt;=12),Listas!$G$38,IF(AND(LL6&gt;=1,LL6&lt;=4),Listas!$G$39,"-"))))</f>
        <v>-</v>
      </c>
      <c r="DE6" s="226"/>
      <c r="DF6" s="223"/>
      <c r="DG6" s="223"/>
      <c r="DH6" s="113" t="str">
        <f>IF(AND(LQ6&gt;=32,LQ6&lt;=80),Listas!$G$36,IF(AND(LQ6&gt;=16,LQ6&lt;=24),Listas!$G$37,IF(AND(LQ6&gt;=5,LQ6&lt;=12),Listas!$G$38,IF(AND(LQ6&gt;=1,LQ6&lt;=4),Listas!$G$39,"-"))))</f>
        <v>-</v>
      </c>
      <c r="DI6" s="226"/>
      <c r="DJ6" s="223"/>
      <c r="DK6" s="223"/>
      <c r="DL6" s="113" t="str">
        <f>IF(AND(LV6&gt;=32,LV6&lt;=80),Listas!$G$36,IF(AND(LV6&gt;=16,LV6&lt;=24),Listas!$G$37,IF(AND(LV6&gt;=5,LV6&lt;=12),Listas!$G$38,IF(AND(LV6&gt;=1,LV6&lt;=4),Listas!$G$39,"-"))))</f>
        <v>-</v>
      </c>
      <c r="DM6" s="226"/>
      <c r="DN6" s="223"/>
      <c r="DO6" s="223"/>
      <c r="DP6" s="113" t="str">
        <f>IF(AND(MA6&gt;=32,MA6&lt;=80),Listas!$G$36,IF(AND(MA6&gt;=16,MA6&lt;=24),Listas!$G$37,IF(AND(MA6&gt;=5,MA6&lt;=12),Listas!$G$38,IF(AND(MA6&gt;=1,MA6&lt;=4),Listas!$G$39,"-"))))</f>
        <v>-</v>
      </c>
      <c r="DQ6" s="226"/>
      <c r="DR6" s="223"/>
      <c r="DS6" s="223"/>
      <c r="DT6" s="113" t="str">
        <f>IF(AND(MF6&gt;=32,MF6&lt;=80),Listas!$G$36,IF(AND(MF6&gt;=16,MF6&lt;=24),Listas!$G$37,IF(AND(MF6&gt;=5,MF6&lt;=12),Listas!$G$38,IF(AND(MF6&gt;=1,MF6&lt;=4),Listas!$G$39,"-"))))</f>
        <v>-</v>
      </c>
      <c r="HM6" s="150" t="str">
        <f>IF('2.Datos'!A6&lt;&gt;"",'2.Datos'!A6,"")</f>
        <v>R4</v>
      </c>
      <c r="HN6" s="142" t="str">
        <f>IFERROR(VLOOKUP('2.Datos'!V6,Listas!$D$37:$E$41,2,FALSE),"")</f>
        <v/>
      </c>
      <c r="HO6" s="142" t="str">
        <f>IFERROR(VLOOKUP('2.Datos'!W6,Listas!$D$44:$E$48,2,FALSE),"")</f>
        <v/>
      </c>
      <c r="HP6" s="142" t="str">
        <f t="shared" si="0"/>
        <v/>
      </c>
      <c r="HQ6" s="151" t="str">
        <f t="shared" si="1"/>
        <v>-</v>
      </c>
      <c r="HR6" s="103"/>
      <c r="HS6" s="142">
        <f>IFERROR(VLOOKUP('2.Datos'!AD6,Listas!$D$37:$E$41,2,FALSE),"")</f>
        <v>2</v>
      </c>
      <c r="HT6" s="142">
        <f>IFERROR(VLOOKUP('2.Datos'!AE6,Listas!$D$44:$E$48,2,FALSE),"")</f>
        <v>2</v>
      </c>
      <c r="HU6" s="151">
        <f t="shared" si="3"/>
        <v>4</v>
      </c>
      <c r="HV6" s="151">
        <f t="shared" si="4"/>
        <v>22</v>
      </c>
      <c r="HW6" s="103"/>
      <c r="HX6" s="142">
        <f>IFERROR(VLOOKUP('2.Datos'!AH6,Listas!$D$37:$E$41,2,FALSE),"")</f>
        <v>2</v>
      </c>
      <c r="HY6" s="142">
        <f>IFERROR(VLOOKUP('2.Datos'!AI6,Listas!$D$44:$E$48,2,FALSE),"")</f>
        <v>2</v>
      </c>
      <c r="HZ6" s="151">
        <f t="shared" si="5"/>
        <v>4</v>
      </c>
      <c r="IA6" s="151">
        <f t="shared" si="6"/>
        <v>22</v>
      </c>
      <c r="IB6" s="103"/>
      <c r="IC6" s="142">
        <f>IFERROR(VLOOKUP('2.Datos'!AL6,Listas!$D$37:$E$41,2,FALSE),"")</f>
        <v>2</v>
      </c>
      <c r="ID6" s="142">
        <f>IFERROR(VLOOKUP('2.Datos'!AM6,Listas!$D$44:$E$48,2,FALSE),"")</f>
        <v>2</v>
      </c>
      <c r="IE6" s="151">
        <f t="shared" si="7"/>
        <v>4</v>
      </c>
      <c r="IF6" s="151">
        <f t="shared" si="8"/>
        <v>22</v>
      </c>
      <c r="IG6" s="103"/>
      <c r="IH6" s="142">
        <f>IFERROR(VLOOKUP('2.Datos'!AP6,Listas!$D$37:$E$41,2,FALSE),"")</f>
        <v>2</v>
      </c>
      <c r="II6" s="142">
        <f>IFERROR(VLOOKUP('2.Datos'!AQ6,Listas!$D$44:$E$48,2,FALSE),"")</f>
        <v>2</v>
      </c>
      <c r="IJ6" s="151">
        <f t="shared" si="9"/>
        <v>4</v>
      </c>
      <c r="IK6" s="151">
        <f t="shared" si="10"/>
        <v>22</v>
      </c>
      <c r="IL6" s="103"/>
      <c r="IM6" s="142" t="str">
        <f>IFERROR(VLOOKUP('2.Datos'!AT6,Listas!$D$37:$E$41,2,FALSE),"")</f>
        <v/>
      </c>
      <c r="IN6" s="142" t="str">
        <f>IFERROR(VLOOKUP('2.Datos'!AU6,Listas!$D$44:$E$48,2,FALSE),"")</f>
        <v/>
      </c>
      <c r="IO6" s="151" t="str">
        <f t="shared" si="11"/>
        <v/>
      </c>
      <c r="IP6" s="151" t="str">
        <f t="shared" si="12"/>
        <v>-</v>
      </c>
      <c r="IQ6" s="103"/>
      <c r="IR6" s="142" t="str">
        <f>IFERROR(VLOOKUP('2.Datos'!AX6,Listas!$D$37:$E$41,2,FALSE),"")</f>
        <v/>
      </c>
      <c r="IS6" s="142" t="str">
        <f>IFERROR(VLOOKUP('2.Datos'!AY6,Listas!$D$44:$E$48,2,FALSE),"")</f>
        <v/>
      </c>
      <c r="IT6" s="151" t="str">
        <f t="shared" si="13"/>
        <v/>
      </c>
      <c r="IU6" s="151" t="str">
        <f t="shared" si="14"/>
        <v>-</v>
      </c>
      <c r="IV6" s="103"/>
      <c r="IW6" s="142" t="str">
        <f>IFERROR(VLOOKUP('2.Datos'!BB6,Listas!$D$37:$E$41,2,FALSE),"")</f>
        <v/>
      </c>
      <c r="IX6" s="142" t="str">
        <f>IFERROR(VLOOKUP('2.Datos'!BC6,Listas!$D$44:$E$48,2,FALSE),"")</f>
        <v/>
      </c>
      <c r="IY6" s="151" t="str">
        <f t="shared" si="15"/>
        <v/>
      </c>
      <c r="IZ6" s="151" t="str">
        <f t="shared" si="16"/>
        <v>-</v>
      </c>
      <c r="JA6" s="103"/>
      <c r="JB6" s="142" t="str">
        <f>IFERROR(VLOOKUP('2.Datos'!BF6,Listas!$D$37:$E$41,2,FALSE),"")</f>
        <v/>
      </c>
      <c r="JC6" s="142" t="str">
        <f>IFERROR(VLOOKUP('2.Datos'!BG6,Listas!$D$44:$E$48,2,FALSE),"")</f>
        <v/>
      </c>
      <c r="JD6" s="151" t="str">
        <f t="shared" si="17"/>
        <v/>
      </c>
      <c r="JE6" s="151" t="str">
        <f t="shared" si="18"/>
        <v>-</v>
      </c>
      <c r="JF6" s="103"/>
      <c r="JG6" s="142" t="str">
        <f>IFERROR(VLOOKUP('2.Datos'!BJ6,Listas!$D$37:$E$41,2,FALSE),"")</f>
        <v/>
      </c>
      <c r="JH6" s="142" t="str">
        <f>IFERROR(VLOOKUP('2.Datos'!BK6,Listas!$D$44:$E$48,2,FALSE),"")</f>
        <v/>
      </c>
      <c r="JI6" s="151" t="str">
        <f t="shared" si="19"/>
        <v/>
      </c>
      <c r="JJ6" s="151" t="str">
        <f t="shared" si="20"/>
        <v>-</v>
      </c>
      <c r="JK6" s="103"/>
      <c r="JL6" s="142" t="str">
        <f>IFERROR(VLOOKUP('2.Datos'!BN6,Listas!$D$37:$E$41,2,FALSE),"")</f>
        <v/>
      </c>
      <c r="JM6" s="142" t="str">
        <f>IFERROR(VLOOKUP('2.Datos'!BO6,Listas!$D$44:$E$48,2,FALSE),"")</f>
        <v/>
      </c>
      <c r="JN6" s="151" t="str">
        <f t="shared" si="21"/>
        <v/>
      </c>
      <c r="JO6" s="151" t="str">
        <f t="shared" si="22"/>
        <v>-</v>
      </c>
      <c r="JP6" s="103"/>
      <c r="JQ6" s="142" t="str">
        <f>IFERROR(VLOOKUP('2.Datos'!BR6,Listas!$D$37:$E$41,2,FALSE),"")</f>
        <v/>
      </c>
      <c r="JR6" s="142" t="str">
        <f>IFERROR(VLOOKUP('2.Datos'!BS6,Listas!$D$44:$E$48,2,FALSE),"")</f>
        <v/>
      </c>
      <c r="JS6" s="151" t="str">
        <f t="shared" si="23"/>
        <v/>
      </c>
      <c r="JT6" s="151" t="str">
        <f t="shared" si="24"/>
        <v>-</v>
      </c>
      <c r="JU6" s="103"/>
      <c r="JV6" s="142" t="str">
        <f>IFERROR(VLOOKUP('2.Datos'!BV6,Listas!$D$37:$E$41,2,FALSE),"")</f>
        <v/>
      </c>
      <c r="JW6" s="142" t="str">
        <f>IFERROR(VLOOKUP('2.Datos'!BW6,Listas!$D$44:$E$48,2,FALSE),"")</f>
        <v/>
      </c>
      <c r="JX6" s="151" t="str">
        <f t="shared" si="25"/>
        <v/>
      </c>
      <c r="JY6" s="151" t="str">
        <f t="shared" si="26"/>
        <v>-</v>
      </c>
      <c r="JZ6" s="103"/>
      <c r="KA6" s="142" t="str">
        <f>IFERROR(VLOOKUP('2.Datos'!BZ6,Listas!$D$37:$E$41,2,FALSE),"")</f>
        <v/>
      </c>
      <c r="KB6" s="142" t="str">
        <f>IFERROR(VLOOKUP('2.Datos'!CA6,Listas!$D$44:$E$48,2,FALSE),"")</f>
        <v/>
      </c>
      <c r="KC6" s="151" t="str">
        <f t="shared" si="27"/>
        <v/>
      </c>
      <c r="KD6" s="151" t="str">
        <f t="shared" si="28"/>
        <v>-</v>
      </c>
      <c r="KE6" s="103"/>
      <c r="KF6" s="142" t="str">
        <f>IFERROR(VLOOKUP('2.Datos'!CD6,Listas!$D$37:$E$41,2,FALSE),"")</f>
        <v/>
      </c>
      <c r="KG6" s="142" t="str">
        <f>IFERROR(VLOOKUP('2.Datos'!CE6,Listas!$D$44:$E$48,2,FALSE),"")</f>
        <v/>
      </c>
      <c r="KH6" s="151" t="str">
        <f t="shared" si="29"/>
        <v/>
      </c>
      <c r="KI6" s="151" t="str">
        <f t="shared" si="30"/>
        <v>-</v>
      </c>
      <c r="KJ6" s="103"/>
      <c r="KK6" s="142" t="str">
        <f>IFERROR(VLOOKUP('2.Datos'!CH6,Listas!$D$37:$E$41,2,FALSE),"")</f>
        <v/>
      </c>
      <c r="KL6" s="142" t="str">
        <f>IFERROR(VLOOKUP('2.Datos'!CI6,Listas!$D$44:$E$48,2,FALSE),"")</f>
        <v/>
      </c>
      <c r="KM6" s="151" t="str">
        <f t="shared" si="31"/>
        <v/>
      </c>
      <c r="KN6" s="151" t="str">
        <f t="shared" si="32"/>
        <v>-</v>
      </c>
      <c r="KO6" s="103"/>
      <c r="KP6" s="142" t="str">
        <f>IFERROR(VLOOKUP('2.Datos'!CL6,Listas!$D$37:$E$41,2,FALSE),"")</f>
        <v/>
      </c>
      <c r="KQ6" s="142" t="str">
        <f>IFERROR(VLOOKUP('2.Datos'!CM6,Listas!$D$44:$E$48,2,FALSE),"")</f>
        <v/>
      </c>
      <c r="KR6" s="151" t="str">
        <f t="shared" si="33"/>
        <v/>
      </c>
      <c r="KS6" s="151" t="str">
        <f t="shared" si="34"/>
        <v>-</v>
      </c>
      <c r="KT6" s="103"/>
      <c r="KU6" s="142" t="str">
        <f>IFERROR(VLOOKUP('2.Datos'!CP6,Listas!$D$37:$E$41,2,FALSE),"")</f>
        <v/>
      </c>
      <c r="KV6" s="142" t="str">
        <f>IFERROR(VLOOKUP('2.Datos'!CQ6,Listas!$D$44:$E$48,2,FALSE),"")</f>
        <v/>
      </c>
      <c r="KW6" s="151" t="str">
        <f t="shared" si="35"/>
        <v/>
      </c>
      <c r="KX6" s="151" t="str">
        <f t="shared" si="36"/>
        <v>-</v>
      </c>
      <c r="KY6" s="103"/>
      <c r="KZ6" s="142" t="str">
        <f>IFERROR(VLOOKUP('2.Datos'!CT6,Listas!$D$37:$E$41,2,FALSE),"")</f>
        <v/>
      </c>
      <c r="LA6" s="142" t="str">
        <f>IFERROR(VLOOKUP('2.Datos'!CU6,Listas!$D$44:$E$48,2,FALSE),"")</f>
        <v/>
      </c>
      <c r="LB6" s="151" t="str">
        <f t="shared" si="37"/>
        <v/>
      </c>
      <c r="LC6" s="151" t="str">
        <f t="shared" si="38"/>
        <v>-</v>
      </c>
      <c r="LD6" s="103"/>
      <c r="LE6" s="142" t="str">
        <f>IFERROR(VLOOKUP('2.Datos'!CX6,Listas!$D$37:$E$41,2,FALSE),"")</f>
        <v/>
      </c>
      <c r="LF6" s="142" t="str">
        <f>IFERROR(VLOOKUP('2.Datos'!CY6,Listas!$D$44:$E$48,2,FALSE),"")</f>
        <v/>
      </c>
      <c r="LG6" s="151" t="str">
        <f t="shared" si="39"/>
        <v/>
      </c>
      <c r="LH6" s="151" t="str">
        <f t="shared" si="40"/>
        <v>-</v>
      </c>
      <c r="LI6" s="103"/>
      <c r="LJ6" s="142" t="str">
        <f>IFERROR(VLOOKUP('2.Datos'!DB6,Listas!$D$37:$E$41,2,FALSE),"")</f>
        <v/>
      </c>
      <c r="LK6" s="142" t="str">
        <f>IFERROR(VLOOKUP('2.Datos'!DC6,Listas!$D$44:$E$48,2,FALSE),"")</f>
        <v/>
      </c>
      <c r="LL6" s="151" t="str">
        <f t="shared" si="41"/>
        <v/>
      </c>
      <c r="LM6" s="151" t="str">
        <f t="shared" si="42"/>
        <v>-</v>
      </c>
      <c r="LN6" s="103"/>
      <c r="LO6" s="142" t="str">
        <f>IFERROR(VLOOKUP('2.Datos'!DF6,Listas!$D$37:$E$41,2,FALSE),"")</f>
        <v/>
      </c>
      <c r="LP6" s="142" t="str">
        <f>IFERROR(VLOOKUP('2.Datos'!DG6,Listas!$D$44:$E$48,2,FALSE),"")</f>
        <v/>
      </c>
      <c r="LQ6" s="151" t="str">
        <f t="shared" si="43"/>
        <v/>
      </c>
      <c r="LR6" s="151" t="str">
        <f t="shared" si="44"/>
        <v>-</v>
      </c>
      <c r="LS6" s="103"/>
      <c r="LT6" s="142" t="str">
        <f>IFERROR(VLOOKUP('2.Datos'!DJ6,Listas!$D$37:$E$41,2,FALSE),"")</f>
        <v/>
      </c>
      <c r="LU6" s="142" t="str">
        <f>IFERROR(VLOOKUP('2.Datos'!DK6,Listas!$D$44:$E$48,2,FALSE),"")</f>
        <v/>
      </c>
      <c r="LV6" s="151" t="str">
        <f t="shared" si="45"/>
        <v/>
      </c>
      <c r="LW6" s="151" t="str">
        <f t="shared" si="46"/>
        <v>-</v>
      </c>
      <c r="LX6" s="103"/>
      <c r="LY6" s="142" t="str">
        <f>IFERROR(VLOOKUP('2.Datos'!DN6,Listas!$D$37:$E$41,2,FALSE),"")</f>
        <v/>
      </c>
      <c r="LZ6" s="142" t="str">
        <f>IFERROR(VLOOKUP('2.Datos'!DO6,Listas!$D$44:$E$48,2,FALSE),"")</f>
        <v/>
      </c>
      <c r="MA6" s="151" t="str">
        <f t="shared" si="47"/>
        <v/>
      </c>
      <c r="MB6" s="151" t="str">
        <f t="shared" si="48"/>
        <v>-</v>
      </c>
      <c r="MC6" s="103"/>
      <c r="MD6" s="142" t="str">
        <f>IFERROR(VLOOKUP('2.Datos'!DR6,Listas!$D$37:$E$41,2,FALSE),"")</f>
        <v/>
      </c>
      <c r="ME6" s="142" t="str">
        <f>IFERROR(VLOOKUP('2.Datos'!DS6,Listas!$D$44:$E$48,2,FALSE),"")</f>
        <v/>
      </c>
      <c r="MF6" s="151" t="str">
        <f t="shared" si="49"/>
        <v/>
      </c>
      <c r="MG6" s="151" t="str">
        <f t="shared" si="50"/>
        <v>-</v>
      </c>
      <c r="MH6"/>
    </row>
    <row r="7" spans="1:346" ht="158.1" customHeight="1" x14ac:dyDescent="0.25">
      <c r="A7" s="343" t="s">
        <v>398</v>
      </c>
      <c r="B7" s="344" t="s">
        <v>60</v>
      </c>
      <c r="C7" s="344" t="s">
        <v>55</v>
      </c>
      <c r="D7" s="345" t="s">
        <v>380</v>
      </c>
      <c r="E7" s="308" t="s">
        <v>399</v>
      </c>
      <c r="F7" s="378" t="s">
        <v>505</v>
      </c>
      <c r="G7" s="346" t="s">
        <v>71</v>
      </c>
      <c r="H7" s="347" t="s">
        <v>400</v>
      </c>
      <c r="I7" s="359" t="s">
        <v>643</v>
      </c>
      <c r="J7" s="359" t="s">
        <v>688</v>
      </c>
      <c r="K7" s="360" t="s">
        <v>458</v>
      </c>
      <c r="L7" s="348" t="s">
        <v>15</v>
      </c>
      <c r="M7" s="344" t="s">
        <v>4</v>
      </c>
      <c r="N7" s="349">
        <v>1</v>
      </c>
      <c r="O7" s="349">
        <v>0</v>
      </c>
      <c r="P7" s="349">
        <v>0</v>
      </c>
      <c r="Q7" s="349">
        <v>1</v>
      </c>
      <c r="R7" s="349">
        <v>0</v>
      </c>
      <c r="S7" s="349">
        <v>0</v>
      </c>
      <c r="T7" s="349">
        <v>1</v>
      </c>
      <c r="U7" s="349">
        <v>1</v>
      </c>
      <c r="V7" s="346"/>
      <c r="W7" s="346"/>
      <c r="X7" s="350" t="str">
        <f>IF(AND(HP7&gt;=32,HP7&lt;=80),Listas!$G$36,IF(AND(HP7&gt;=16,HP7&lt;=24),Listas!$G$37,IF(AND(HP7&gt;=5,HP7&lt;=12),Listas!$G$38,IF(AND(HP7&gt;=1,HP7&lt;=4),Listas!$G$39,"-"))))</f>
        <v>-</v>
      </c>
      <c r="Y7" s="351" t="str">
        <f t="shared" si="2"/>
        <v/>
      </c>
      <c r="Z7" s="352">
        <f>IFERROR(VLOOKUP(L7,Listas!$H$4:$I$8,2,FALSE),"")</f>
        <v>4</v>
      </c>
      <c r="AA7" s="316" t="s">
        <v>566</v>
      </c>
      <c r="AB7" s="316" t="s">
        <v>613</v>
      </c>
      <c r="AC7" s="254" t="s">
        <v>506</v>
      </c>
      <c r="AD7" s="346" t="s">
        <v>43</v>
      </c>
      <c r="AE7" s="346" t="s">
        <v>9</v>
      </c>
      <c r="AF7" s="353" t="str">
        <f>IF(AND(HU7&gt;=32,HU7&lt;=80),Listas!$G$36,IF(AND(HU7&gt;=16,HU7&lt;=24),Listas!$G$37,IF(AND(HU7&gt;=5,HU7&lt;=12),Listas!$G$38,IF(AND(HU7&gt;=1,HU7&lt;=4),Listas!$G$39,"-"))))</f>
        <v>Aceptable</v>
      </c>
      <c r="AG7" s="254" t="s">
        <v>532</v>
      </c>
      <c r="AH7" s="346" t="s">
        <v>43</v>
      </c>
      <c r="AI7" s="346" t="s">
        <v>9</v>
      </c>
      <c r="AJ7" s="353" t="str">
        <f>IF(AND(HZ7&gt;=32,HZ7&lt;=80),Listas!$G$36,IF(AND(HZ7&gt;=16,HZ7&lt;=24),Listas!$G$37,IF(AND(HZ7&gt;=5,HZ7&lt;=12),Listas!$G$38,IF(AND(HZ7&gt;=1,HZ7&lt;=4),Listas!$G$39,"-"))))</f>
        <v>Aceptable</v>
      </c>
      <c r="AK7" s="357"/>
      <c r="AL7" s="356" t="s">
        <v>43</v>
      </c>
      <c r="AM7" s="356" t="s">
        <v>9</v>
      </c>
      <c r="AN7" s="353" t="str">
        <f>IF(AND(IE7&gt;=32,IE7&lt;=80),Listas!$G$36,IF(AND(IE7&gt;=16,IE7&lt;=24),Listas!$G$37,IF(AND(IE7&gt;=5,IE7&lt;=12),Listas!$G$38,IF(AND(IE7&gt;=1,IE7&lt;=4),Listas!$G$39,"-"))))</f>
        <v>Aceptable</v>
      </c>
      <c r="AO7" s="357" t="s">
        <v>672</v>
      </c>
      <c r="AP7" s="358" t="s">
        <v>43</v>
      </c>
      <c r="AQ7" s="358" t="s">
        <v>9</v>
      </c>
      <c r="AR7" s="353" t="str">
        <f>IF(AND(IJ7&gt;=32,IJ7&lt;=80),Listas!$G$36,IF(AND(IJ7&gt;=16,IJ7&lt;=24),Listas!$G$37,IF(AND(IJ7&gt;=5,IJ7&lt;=12),Listas!$G$38,IF(AND(IJ7&gt;=1,IJ7&lt;=4),Listas!$G$39,"-"))))</f>
        <v>Aceptable</v>
      </c>
      <c r="AS7" s="325"/>
      <c r="AT7" s="225"/>
      <c r="AU7" s="225"/>
      <c r="AV7" s="113"/>
      <c r="AW7" s="226"/>
      <c r="AX7" s="225"/>
      <c r="AY7" s="225"/>
      <c r="AZ7" s="113" t="str">
        <f>IF(AND(IT7&gt;=32,IT7&lt;=80),Listas!$G$36,IF(AND(IT7&gt;=16,IT7&lt;=24),Listas!$G$37,IF(AND(IT7&gt;=5,IT7&lt;=12),Listas!$G$38,IF(AND(IT7&gt;=1,IT7&lt;=4),Listas!$G$39,"-"))))</f>
        <v>-</v>
      </c>
      <c r="BA7" s="226"/>
      <c r="BB7" s="225"/>
      <c r="BC7" s="225"/>
      <c r="BD7" s="113" t="str">
        <f>IF(AND(IY7&gt;=32,IY7&lt;=80),Listas!$G$36,IF(AND(IY7&gt;=16,IY7&lt;=24),Listas!$G$37,IF(AND(IY7&gt;=5,IY7&lt;=12),Listas!$G$38,IF(AND(IY7&gt;=1,IY7&lt;=4),Listas!$G$39,"-"))))</f>
        <v>-</v>
      </c>
      <c r="BE7" s="226"/>
      <c r="BF7" s="225"/>
      <c r="BG7" s="225"/>
      <c r="BH7" s="113" t="str">
        <f>IF(AND(JD7&gt;=32,JD7&lt;=80),Listas!$G$36,IF(AND(JD7&gt;=16,JD7&lt;=24),Listas!$G$37,IF(AND(JD7&gt;=5,JD7&lt;=12),Listas!$G$38,IF(AND(JD7&gt;=1,JD7&lt;=4),Listas!$G$39,"-"))))</f>
        <v>-</v>
      </c>
      <c r="BI7" s="226"/>
      <c r="BJ7" s="225"/>
      <c r="BK7" s="225"/>
      <c r="BL7" s="113" t="str">
        <f>IF(AND(JI7&gt;=32,JI7&lt;=80),Listas!$G$36,IF(AND(JI7&gt;=16,JI7&lt;=24),Listas!$G$37,IF(AND(JI7&gt;=5,JI7&lt;=12),Listas!$G$38,IF(AND(JI7&gt;=1,JI7&lt;=4),Listas!$G$39,"-"))))</f>
        <v>-</v>
      </c>
      <c r="BM7" s="226"/>
      <c r="BN7" s="225"/>
      <c r="BO7" s="225"/>
      <c r="BP7" s="113" t="str">
        <f>IF(AND(JN7&gt;=32,JN7&lt;=80),Listas!$G$36,IF(AND(JN7&gt;=16,JN7&lt;=24),Listas!$G$37,IF(AND(JN7&gt;=5,JN7&lt;=12),Listas!$G$38,IF(AND(JN7&gt;=1,JN7&lt;=4),Listas!$G$39,"-"))))</f>
        <v>-</v>
      </c>
      <c r="BQ7" s="226"/>
      <c r="BR7" s="225"/>
      <c r="BS7" s="225"/>
      <c r="BT7" s="113" t="str">
        <f>IF(AND(JS7&gt;=32,JS7&lt;=80),Listas!$G$36,IF(AND(JS7&gt;=16,JS7&lt;=24),Listas!$G$37,IF(AND(JS7&gt;=5,JS7&lt;=12),Listas!$G$38,IF(AND(JS7&gt;=1,JS7&lt;=4),Listas!$G$39,"-"))))</f>
        <v>-</v>
      </c>
      <c r="BU7" s="226"/>
      <c r="BV7" s="223"/>
      <c r="BW7" s="223"/>
      <c r="BX7" s="113" t="str">
        <f>IF(AND(JX7&gt;=32,JX7&lt;=80),Listas!$G$36,IF(AND(JX7&gt;=16,JX7&lt;=24),Listas!$G$37,IF(AND(JX7&gt;=5,JX7&lt;=12),Listas!$G$38,IF(AND(JX7&gt;=1,JX7&lt;=4),Listas!$G$39,"-"))))</f>
        <v>-</v>
      </c>
      <c r="BY7" s="226"/>
      <c r="BZ7" s="223"/>
      <c r="CA7" s="223"/>
      <c r="CB7" s="113" t="str">
        <f>IF(AND(KC7&gt;=32,KC7&lt;=80),Listas!$G$36,IF(AND(KC7&gt;=16,KC7&lt;=24),Listas!$G$37,IF(AND(KC7&gt;=5,KC7&lt;=12),Listas!$G$38,IF(AND(KC7&gt;=1,KC7&lt;=4),Listas!$G$39,"-"))))</f>
        <v>-</v>
      </c>
      <c r="CC7" s="226"/>
      <c r="CD7" s="223"/>
      <c r="CE7" s="223"/>
      <c r="CF7" s="113" t="str">
        <f>IF(AND(KH7&gt;=32,KH7&lt;=80),Listas!$G$36,IF(AND(KH7&gt;=16,KH7&lt;=24),Listas!$G$37,IF(AND(KH7&gt;=5,KH7&lt;=12),Listas!$G$38,IF(AND(KH7&gt;=1,KH7&lt;=4),Listas!$G$39,"-"))))</f>
        <v>-</v>
      </c>
      <c r="CG7" s="226"/>
      <c r="CH7" s="223"/>
      <c r="CI7" s="223"/>
      <c r="CJ7" s="113" t="str">
        <f>IF(AND(KM7&gt;=32,KM7&lt;=80),Listas!$G$36,IF(AND(KM7&gt;=16,KM7&lt;=24),Listas!$G$37,IF(AND(KM7&gt;=5,KM7&lt;=12),Listas!$G$38,IF(AND(KM7&gt;=1,KM7&lt;=4),Listas!$G$39,"-"))))</f>
        <v>-</v>
      </c>
      <c r="CK7" s="226"/>
      <c r="CL7" s="223"/>
      <c r="CM7" s="223"/>
      <c r="CN7" s="113" t="str">
        <f>IF(AND(KR7&gt;=32,KR7&lt;=80),Listas!$G$36,IF(AND(KR7&gt;=16,KR7&lt;=24),Listas!$G$37,IF(AND(KR7&gt;=5,KR7&lt;=12),Listas!$G$38,IF(AND(KR7&gt;=1,KR7&lt;=4),Listas!$G$39,"-"))))</f>
        <v>-</v>
      </c>
      <c r="CO7" s="226"/>
      <c r="CP7" s="223"/>
      <c r="CQ7" s="223"/>
      <c r="CR7" s="113" t="str">
        <f>IF(AND(KW7&gt;=32,KW7&lt;=80),Listas!$G$36,IF(AND(KW7&gt;=16,KW7&lt;=24),Listas!$G$37,IF(AND(KW7&gt;=5,KW7&lt;=12),Listas!$G$38,IF(AND(KW7&gt;=1,KW7&lt;=4),Listas!$G$39,"-"))))</f>
        <v>-</v>
      </c>
      <c r="CS7" s="226"/>
      <c r="CT7" s="223"/>
      <c r="CU7" s="223"/>
      <c r="CV7" s="113" t="str">
        <f>IF(AND(LB7&gt;=32,LB7&lt;=80),Listas!$G$36,IF(AND(LB7&gt;=16,LB7&lt;=24),Listas!$G$37,IF(AND(LB7&gt;=5,LB7&lt;=12),Listas!$G$38,IF(AND(LB7&gt;=1,LB7&lt;=4),Listas!$G$39,"-"))))</f>
        <v>-</v>
      </c>
      <c r="CW7" s="226"/>
      <c r="CX7" s="223"/>
      <c r="CY7" s="223"/>
      <c r="CZ7" s="113" t="str">
        <f>IF(AND(LG7&gt;=32,LG7&lt;=80),Listas!$G$36,IF(AND(LG7&gt;=16,LG7&lt;=24),Listas!$G$37,IF(AND(LG7&gt;=5,LG7&lt;=12),Listas!$G$38,IF(AND(LG7&gt;=1,LG7&lt;=4),Listas!$G$39,"-"))))</f>
        <v>-</v>
      </c>
      <c r="DA7" s="226"/>
      <c r="DB7" s="223"/>
      <c r="DC7" s="223"/>
      <c r="DD7" s="113" t="str">
        <f>IF(AND(LL7&gt;=32,LL7&lt;=80),Listas!$G$36,IF(AND(LL7&gt;=16,LL7&lt;=24),Listas!$G$37,IF(AND(LL7&gt;=5,LL7&lt;=12),Listas!$G$38,IF(AND(LL7&gt;=1,LL7&lt;=4),Listas!$G$39,"-"))))</f>
        <v>-</v>
      </c>
      <c r="DE7" s="226"/>
      <c r="DF7" s="223"/>
      <c r="DG7" s="223"/>
      <c r="DH7" s="113" t="str">
        <f>IF(AND(LQ7&gt;=32,LQ7&lt;=80),Listas!$G$36,IF(AND(LQ7&gt;=16,LQ7&lt;=24),Listas!$G$37,IF(AND(LQ7&gt;=5,LQ7&lt;=12),Listas!$G$38,IF(AND(LQ7&gt;=1,LQ7&lt;=4),Listas!$G$39,"-"))))</f>
        <v>-</v>
      </c>
      <c r="DI7" s="226"/>
      <c r="DJ7" s="223"/>
      <c r="DK7" s="223"/>
      <c r="DL7" s="113" t="str">
        <f>IF(AND(LV7&gt;=32,LV7&lt;=80),Listas!$G$36,IF(AND(LV7&gt;=16,LV7&lt;=24),Listas!$G$37,IF(AND(LV7&gt;=5,LV7&lt;=12),Listas!$G$38,IF(AND(LV7&gt;=1,LV7&lt;=4),Listas!$G$39,"-"))))</f>
        <v>-</v>
      </c>
      <c r="DM7" s="226"/>
      <c r="DN7" s="223"/>
      <c r="DO7" s="223"/>
      <c r="DP7" s="113" t="str">
        <f>IF(AND(MA7&gt;=32,MA7&lt;=80),Listas!$G$36,IF(AND(MA7&gt;=16,MA7&lt;=24),Listas!$G$37,IF(AND(MA7&gt;=5,MA7&lt;=12),Listas!$G$38,IF(AND(MA7&gt;=1,MA7&lt;=4),Listas!$G$39,"-"))))</f>
        <v>-</v>
      </c>
      <c r="DQ7" s="226"/>
      <c r="DR7" s="223"/>
      <c r="DS7" s="223"/>
      <c r="DT7" s="113" t="str">
        <f>IF(AND(MF7&gt;=32,MF7&lt;=80),Listas!$G$36,IF(AND(MF7&gt;=16,MF7&lt;=24),Listas!$G$37,IF(AND(MF7&gt;=5,MF7&lt;=12),Listas!$G$38,IF(AND(MF7&gt;=1,MF7&lt;=4),Listas!$G$39,"-"))))</f>
        <v>-</v>
      </c>
      <c r="HM7" s="150" t="str">
        <f>IF('2.Datos'!A7&lt;&gt;"",'2.Datos'!A7,"")</f>
        <v>R5</v>
      </c>
      <c r="HN7" s="142" t="str">
        <f>IFERROR(VLOOKUP('2.Datos'!V7,Listas!$D$37:$E$41,2,FALSE),"")</f>
        <v/>
      </c>
      <c r="HO7" s="142" t="str">
        <f>IFERROR(VLOOKUP('2.Datos'!W7,Listas!$D$44:$E$48,2,FALSE),"")</f>
        <v/>
      </c>
      <c r="HP7" s="142" t="str">
        <f t="shared" si="0"/>
        <v/>
      </c>
      <c r="HQ7" s="151" t="str">
        <f t="shared" si="1"/>
        <v>-</v>
      </c>
      <c r="HR7" s="103"/>
      <c r="HS7" s="142">
        <f>IFERROR(VLOOKUP('2.Datos'!AD7,Listas!$D$37:$E$41,2,FALSE),"")</f>
        <v>2</v>
      </c>
      <c r="HT7" s="142">
        <f>IFERROR(VLOOKUP('2.Datos'!AE7,Listas!$D$44:$E$48,2,FALSE),"")</f>
        <v>2</v>
      </c>
      <c r="HU7" s="151">
        <f t="shared" si="3"/>
        <v>4</v>
      </c>
      <c r="HV7" s="151">
        <f t="shared" si="4"/>
        <v>22</v>
      </c>
      <c r="HW7" s="103"/>
      <c r="HX7" s="142">
        <f>IFERROR(VLOOKUP('2.Datos'!AH7,Listas!$D$37:$E$41,2,FALSE),"")</f>
        <v>2</v>
      </c>
      <c r="HY7" s="142">
        <f>IFERROR(VLOOKUP('2.Datos'!AI7,Listas!$D$44:$E$48,2,FALSE),"")</f>
        <v>2</v>
      </c>
      <c r="HZ7" s="151">
        <f t="shared" si="5"/>
        <v>4</v>
      </c>
      <c r="IA7" s="151">
        <f t="shared" si="6"/>
        <v>22</v>
      </c>
      <c r="IB7" s="103"/>
      <c r="IC7" s="142">
        <f>IFERROR(VLOOKUP('2.Datos'!AL7,Listas!$D$37:$E$41,2,FALSE),"")</f>
        <v>2</v>
      </c>
      <c r="ID7" s="142">
        <f>IFERROR(VLOOKUP('2.Datos'!AM7,Listas!$D$44:$E$48,2,FALSE),"")</f>
        <v>2</v>
      </c>
      <c r="IE7" s="151">
        <f t="shared" si="7"/>
        <v>4</v>
      </c>
      <c r="IF7" s="151">
        <f t="shared" si="8"/>
        <v>22</v>
      </c>
      <c r="IG7" s="103"/>
      <c r="IH7" s="142">
        <f>IFERROR(VLOOKUP('2.Datos'!AP7,Listas!$D$37:$E$41,2,FALSE),"")</f>
        <v>2</v>
      </c>
      <c r="II7" s="142">
        <f>IFERROR(VLOOKUP('2.Datos'!AQ7,Listas!$D$44:$E$48,2,FALSE),"")</f>
        <v>2</v>
      </c>
      <c r="IJ7" s="151">
        <f t="shared" si="9"/>
        <v>4</v>
      </c>
      <c r="IK7" s="151">
        <f t="shared" si="10"/>
        <v>22</v>
      </c>
      <c r="IL7" s="103"/>
      <c r="IM7" s="142" t="str">
        <f>IFERROR(VLOOKUP('2.Datos'!AT7,Listas!$D$37:$E$41,2,FALSE),"")</f>
        <v/>
      </c>
      <c r="IN7" s="142" t="str">
        <f>IFERROR(VLOOKUP('2.Datos'!AU7,Listas!$D$44:$E$48,2,FALSE),"")</f>
        <v/>
      </c>
      <c r="IO7" s="151" t="str">
        <f t="shared" si="11"/>
        <v/>
      </c>
      <c r="IP7" s="151" t="str">
        <f t="shared" si="12"/>
        <v>-</v>
      </c>
      <c r="IQ7" s="103"/>
      <c r="IR7" s="142" t="str">
        <f>IFERROR(VLOOKUP('2.Datos'!AX7,Listas!$D$37:$E$41,2,FALSE),"")</f>
        <v/>
      </c>
      <c r="IS7" s="142" t="str">
        <f>IFERROR(VLOOKUP('2.Datos'!AY7,Listas!$D$44:$E$48,2,FALSE),"")</f>
        <v/>
      </c>
      <c r="IT7" s="151" t="str">
        <f t="shared" si="13"/>
        <v/>
      </c>
      <c r="IU7" s="151" t="str">
        <f t="shared" si="14"/>
        <v>-</v>
      </c>
      <c r="IV7" s="103"/>
      <c r="IW7" s="142" t="str">
        <f>IFERROR(VLOOKUP('2.Datos'!BB7,Listas!$D$37:$E$41,2,FALSE),"")</f>
        <v/>
      </c>
      <c r="IX7" s="142" t="str">
        <f>IFERROR(VLOOKUP('2.Datos'!BC7,Listas!$D$44:$E$48,2,FALSE),"")</f>
        <v/>
      </c>
      <c r="IY7" s="151" t="str">
        <f t="shared" si="15"/>
        <v/>
      </c>
      <c r="IZ7" s="151" t="str">
        <f t="shared" si="16"/>
        <v>-</v>
      </c>
      <c r="JA7" s="103"/>
      <c r="JB7" s="142" t="str">
        <f>IFERROR(VLOOKUP('2.Datos'!BF7,Listas!$D$37:$E$41,2,FALSE),"")</f>
        <v/>
      </c>
      <c r="JC7" s="142" t="str">
        <f>IFERROR(VLOOKUP('2.Datos'!BG7,Listas!$D$44:$E$48,2,FALSE),"")</f>
        <v/>
      </c>
      <c r="JD7" s="151" t="str">
        <f t="shared" si="17"/>
        <v/>
      </c>
      <c r="JE7" s="151" t="str">
        <f t="shared" si="18"/>
        <v>-</v>
      </c>
      <c r="JF7" s="103"/>
      <c r="JG7" s="142" t="str">
        <f>IFERROR(VLOOKUP('2.Datos'!BJ7,Listas!$D$37:$E$41,2,FALSE),"")</f>
        <v/>
      </c>
      <c r="JH7" s="142" t="str">
        <f>IFERROR(VLOOKUP('2.Datos'!BK7,Listas!$D$44:$E$48,2,FALSE),"")</f>
        <v/>
      </c>
      <c r="JI7" s="151" t="str">
        <f t="shared" si="19"/>
        <v/>
      </c>
      <c r="JJ7" s="151" t="str">
        <f t="shared" si="20"/>
        <v>-</v>
      </c>
      <c r="JK7" s="103"/>
      <c r="JL7" s="142" t="str">
        <f>IFERROR(VLOOKUP('2.Datos'!BN7,Listas!$D$37:$E$41,2,FALSE),"")</f>
        <v/>
      </c>
      <c r="JM7" s="142" t="str">
        <f>IFERROR(VLOOKUP('2.Datos'!BO7,Listas!$D$44:$E$48,2,FALSE),"")</f>
        <v/>
      </c>
      <c r="JN7" s="151" t="str">
        <f t="shared" si="21"/>
        <v/>
      </c>
      <c r="JO7" s="151" t="str">
        <f t="shared" si="22"/>
        <v>-</v>
      </c>
      <c r="JP7" s="103"/>
      <c r="JQ7" s="142" t="str">
        <f>IFERROR(VLOOKUP('2.Datos'!BR7,Listas!$D$37:$E$41,2,FALSE),"")</f>
        <v/>
      </c>
      <c r="JR7" s="142" t="str">
        <f>IFERROR(VLOOKUP('2.Datos'!BS7,Listas!$D$44:$E$48,2,FALSE),"")</f>
        <v/>
      </c>
      <c r="JS7" s="151" t="str">
        <f t="shared" si="23"/>
        <v/>
      </c>
      <c r="JT7" s="151" t="str">
        <f t="shared" si="24"/>
        <v>-</v>
      </c>
      <c r="JU7" s="103"/>
      <c r="JV7" s="142" t="str">
        <f>IFERROR(VLOOKUP('2.Datos'!BV7,Listas!$D$37:$E$41,2,FALSE),"")</f>
        <v/>
      </c>
      <c r="JW7" s="142" t="str">
        <f>IFERROR(VLOOKUP('2.Datos'!BW7,Listas!$D$44:$E$48,2,FALSE),"")</f>
        <v/>
      </c>
      <c r="JX7" s="151" t="str">
        <f t="shared" si="25"/>
        <v/>
      </c>
      <c r="JY7" s="151" t="str">
        <f t="shared" si="26"/>
        <v>-</v>
      </c>
      <c r="JZ7" s="103"/>
      <c r="KA7" s="142" t="str">
        <f>IFERROR(VLOOKUP('2.Datos'!BZ7,Listas!$D$37:$E$41,2,FALSE),"")</f>
        <v/>
      </c>
      <c r="KB7" s="142" t="str">
        <f>IFERROR(VLOOKUP('2.Datos'!CA7,Listas!$D$44:$E$48,2,FALSE),"")</f>
        <v/>
      </c>
      <c r="KC7" s="151" t="str">
        <f t="shared" si="27"/>
        <v/>
      </c>
      <c r="KD7" s="151" t="str">
        <f t="shared" si="28"/>
        <v>-</v>
      </c>
      <c r="KE7" s="103"/>
      <c r="KF7" s="142" t="str">
        <f>IFERROR(VLOOKUP('2.Datos'!CD7,Listas!$D$37:$E$41,2,FALSE),"")</f>
        <v/>
      </c>
      <c r="KG7" s="142" t="str">
        <f>IFERROR(VLOOKUP('2.Datos'!CE7,Listas!$D$44:$E$48,2,FALSE),"")</f>
        <v/>
      </c>
      <c r="KH7" s="151" t="str">
        <f t="shared" si="29"/>
        <v/>
      </c>
      <c r="KI7" s="151" t="str">
        <f t="shared" si="30"/>
        <v>-</v>
      </c>
      <c r="KJ7" s="103"/>
      <c r="KK7" s="142" t="str">
        <f>IFERROR(VLOOKUP('2.Datos'!CH7,Listas!$D$37:$E$41,2,FALSE),"")</f>
        <v/>
      </c>
      <c r="KL7" s="142" t="str">
        <f>IFERROR(VLOOKUP('2.Datos'!CI7,Listas!$D$44:$E$48,2,FALSE),"")</f>
        <v/>
      </c>
      <c r="KM7" s="151" t="str">
        <f t="shared" si="31"/>
        <v/>
      </c>
      <c r="KN7" s="151" t="str">
        <f t="shared" si="32"/>
        <v>-</v>
      </c>
      <c r="KO7" s="103"/>
      <c r="KP7" s="142" t="str">
        <f>IFERROR(VLOOKUP('2.Datos'!CL7,Listas!$D$37:$E$41,2,FALSE),"")</f>
        <v/>
      </c>
      <c r="KQ7" s="142" t="str">
        <f>IFERROR(VLOOKUP('2.Datos'!CM7,Listas!$D$44:$E$48,2,FALSE),"")</f>
        <v/>
      </c>
      <c r="KR7" s="151" t="str">
        <f t="shared" si="33"/>
        <v/>
      </c>
      <c r="KS7" s="151" t="str">
        <f t="shared" si="34"/>
        <v>-</v>
      </c>
      <c r="KT7" s="103"/>
      <c r="KU7" s="142" t="str">
        <f>IFERROR(VLOOKUP('2.Datos'!CP7,Listas!$D$37:$E$41,2,FALSE),"")</f>
        <v/>
      </c>
      <c r="KV7" s="142" t="str">
        <f>IFERROR(VLOOKUP('2.Datos'!CQ7,Listas!$D$44:$E$48,2,FALSE),"")</f>
        <v/>
      </c>
      <c r="KW7" s="151" t="str">
        <f t="shared" si="35"/>
        <v/>
      </c>
      <c r="KX7" s="151" t="str">
        <f t="shared" si="36"/>
        <v>-</v>
      </c>
      <c r="KY7" s="103"/>
      <c r="KZ7" s="142" t="str">
        <f>IFERROR(VLOOKUP('2.Datos'!CT7,Listas!$D$37:$E$41,2,FALSE),"")</f>
        <v/>
      </c>
      <c r="LA7" s="142" t="str">
        <f>IFERROR(VLOOKUP('2.Datos'!CU7,Listas!$D$44:$E$48,2,FALSE),"")</f>
        <v/>
      </c>
      <c r="LB7" s="151" t="str">
        <f t="shared" si="37"/>
        <v/>
      </c>
      <c r="LC7" s="151" t="str">
        <f t="shared" si="38"/>
        <v>-</v>
      </c>
      <c r="LD7" s="103"/>
      <c r="LE7" s="142" t="str">
        <f>IFERROR(VLOOKUP('2.Datos'!CX7,Listas!$D$37:$E$41,2,FALSE),"")</f>
        <v/>
      </c>
      <c r="LF7" s="142" t="str">
        <f>IFERROR(VLOOKUP('2.Datos'!CY7,Listas!$D$44:$E$48,2,FALSE),"")</f>
        <v/>
      </c>
      <c r="LG7" s="151" t="str">
        <f t="shared" si="39"/>
        <v/>
      </c>
      <c r="LH7" s="151" t="str">
        <f t="shared" si="40"/>
        <v>-</v>
      </c>
      <c r="LI7" s="103"/>
      <c r="LJ7" s="142" t="str">
        <f>IFERROR(VLOOKUP('2.Datos'!DB7,Listas!$D$37:$E$41,2,FALSE),"")</f>
        <v/>
      </c>
      <c r="LK7" s="142" t="str">
        <f>IFERROR(VLOOKUP('2.Datos'!DC7,Listas!$D$44:$E$48,2,FALSE),"")</f>
        <v/>
      </c>
      <c r="LL7" s="151" t="str">
        <f t="shared" si="41"/>
        <v/>
      </c>
      <c r="LM7" s="151" t="str">
        <f t="shared" si="42"/>
        <v>-</v>
      </c>
      <c r="LN7" s="103"/>
      <c r="LO7" s="142" t="str">
        <f>IFERROR(VLOOKUP('2.Datos'!DF7,Listas!$D$37:$E$41,2,FALSE),"")</f>
        <v/>
      </c>
      <c r="LP7" s="142" t="str">
        <f>IFERROR(VLOOKUP('2.Datos'!DG7,Listas!$D$44:$E$48,2,FALSE),"")</f>
        <v/>
      </c>
      <c r="LQ7" s="151" t="str">
        <f t="shared" si="43"/>
        <v/>
      </c>
      <c r="LR7" s="151" t="str">
        <f t="shared" si="44"/>
        <v>-</v>
      </c>
      <c r="LS7" s="103"/>
      <c r="LT7" s="142" t="str">
        <f>IFERROR(VLOOKUP('2.Datos'!DJ7,Listas!$D$37:$E$41,2,FALSE),"")</f>
        <v/>
      </c>
      <c r="LU7" s="142" t="str">
        <f>IFERROR(VLOOKUP('2.Datos'!DK7,Listas!$D$44:$E$48,2,FALSE),"")</f>
        <v/>
      </c>
      <c r="LV7" s="151" t="str">
        <f t="shared" si="45"/>
        <v/>
      </c>
      <c r="LW7" s="151" t="str">
        <f t="shared" si="46"/>
        <v>-</v>
      </c>
      <c r="LX7" s="103"/>
      <c r="LY7" s="142" t="str">
        <f>IFERROR(VLOOKUP('2.Datos'!DN7,Listas!$D$37:$E$41,2,FALSE),"")</f>
        <v/>
      </c>
      <c r="LZ7" s="142" t="str">
        <f>IFERROR(VLOOKUP('2.Datos'!DO7,Listas!$D$44:$E$48,2,FALSE),"")</f>
        <v/>
      </c>
      <c r="MA7" s="151" t="str">
        <f t="shared" si="47"/>
        <v/>
      </c>
      <c r="MB7" s="151" t="str">
        <f t="shared" si="48"/>
        <v>-</v>
      </c>
      <c r="MC7" s="103"/>
      <c r="MD7" s="142" t="str">
        <f>IFERROR(VLOOKUP('2.Datos'!DR7,Listas!$D$37:$E$41,2,FALSE),"")</f>
        <v/>
      </c>
      <c r="ME7" s="142" t="str">
        <f>IFERROR(VLOOKUP('2.Datos'!DS7,Listas!$D$44:$E$48,2,FALSE),"")</f>
        <v/>
      </c>
      <c r="MF7" s="151" t="str">
        <f t="shared" si="49"/>
        <v/>
      </c>
      <c r="MG7" s="151" t="str">
        <f t="shared" si="50"/>
        <v>-</v>
      </c>
      <c r="MH7"/>
    </row>
    <row r="8" spans="1:346" ht="171.6" customHeight="1" x14ac:dyDescent="0.25">
      <c r="A8" s="343" t="s">
        <v>401</v>
      </c>
      <c r="B8" s="344" t="s">
        <v>60</v>
      </c>
      <c r="C8" s="344" t="s">
        <v>55</v>
      </c>
      <c r="D8" s="345" t="s">
        <v>380</v>
      </c>
      <c r="E8" s="308" t="s">
        <v>402</v>
      </c>
      <c r="F8" s="378" t="s">
        <v>403</v>
      </c>
      <c r="G8" s="346" t="s">
        <v>71</v>
      </c>
      <c r="H8" s="347" t="s">
        <v>843</v>
      </c>
      <c r="I8" s="359" t="s">
        <v>654</v>
      </c>
      <c r="J8" s="359" t="s">
        <v>844</v>
      </c>
      <c r="K8" s="360" t="s">
        <v>458</v>
      </c>
      <c r="L8" s="348" t="s">
        <v>15</v>
      </c>
      <c r="M8" s="344" t="s">
        <v>4</v>
      </c>
      <c r="N8" s="349">
        <v>1</v>
      </c>
      <c r="O8" s="349">
        <v>0</v>
      </c>
      <c r="P8" s="349">
        <v>0</v>
      </c>
      <c r="Q8" s="349">
        <v>1</v>
      </c>
      <c r="R8" s="349">
        <v>0</v>
      </c>
      <c r="S8" s="349">
        <v>0</v>
      </c>
      <c r="T8" s="349">
        <v>1</v>
      </c>
      <c r="U8" s="349">
        <v>0</v>
      </c>
      <c r="V8" s="346"/>
      <c r="W8" s="346"/>
      <c r="X8" s="350" t="str">
        <f>IF(AND(HP8&gt;=32,HP8&lt;=80),Listas!$G$36,IF(AND(HP8&gt;=16,HP8&lt;=24),Listas!$G$37,IF(AND(HP8&gt;=5,HP8&lt;=12),Listas!$G$38,IF(AND(HP8&gt;=1,HP8&lt;=4),Listas!$G$39,"-"))))</f>
        <v>-</v>
      </c>
      <c r="Y8" s="351" t="str">
        <f t="shared" si="2"/>
        <v/>
      </c>
      <c r="Z8" s="352">
        <f>IFERROR(VLOOKUP(L8,Listas!$H$4:$I$8,2,FALSE),"")</f>
        <v>4</v>
      </c>
      <c r="AA8" s="316" t="s">
        <v>464</v>
      </c>
      <c r="AB8" s="316" t="s">
        <v>867</v>
      </c>
      <c r="AC8" s="254"/>
      <c r="AD8" s="346" t="s">
        <v>43</v>
      </c>
      <c r="AE8" s="346" t="s">
        <v>9</v>
      </c>
      <c r="AF8" s="353" t="str">
        <f>IF(AND(HU8&gt;=32,HU8&lt;=80),Listas!$G$36,IF(AND(HU8&gt;=16,HU8&lt;=24),Listas!$G$37,IF(AND(HU8&gt;=5,HU8&lt;=12),Listas!$G$38,IF(AND(HU8&gt;=1,HU8&lt;=4),Listas!$G$39,"-"))))</f>
        <v>Aceptable</v>
      </c>
      <c r="AG8" s="254" t="s">
        <v>636</v>
      </c>
      <c r="AH8" s="346" t="s">
        <v>43</v>
      </c>
      <c r="AI8" s="346" t="s">
        <v>9</v>
      </c>
      <c r="AJ8" s="353" t="str">
        <f>IF(AND(HZ8&gt;=32,HZ8&lt;=80),Listas!$G$36,IF(AND(HZ8&gt;=16,HZ8&lt;=24),Listas!$G$37,IF(AND(HZ8&gt;=5,HZ8&lt;=12),Listas!$G$38,IF(AND(HZ8&gt;=1,HZ8&lt;=4),Listas!$G$39,"-"))))</f>
        <v>Aceptable</v>
      </c>
      <c r="AK8" s="357"/>
      <c r="AL8" s="356" t="s">
        <v>43</v>
      </c>
      <c r="AM8" s="356" t="s">
        <v>9</v>
      </c>
      <c r="AN8" s="353" t="str">
        <f>IF(AND(IE8&gt;=32,IE8&lt;=80),Listas!$G$36,IF(AND(IE8&gt;=16,IE8&lt;=24),Listas!$G$37,IF(AND(IE8&gt;=5,IE8&lt;=12),Listas!$G$38,IF(AND(IE8&gt;=1,IE8&lt;=4),Listas!$G$39,"-"))))</f>
        <v>Aceptable</v>
      </c>
      <c r="AO8" s="357" t="s">
        <v>672</v>
      </c>
      <c r="AP8" s="358" t="s">
        <v>43</v>
      </c>
      <c r="AQ8" s="358" t="s">
        <v>9</v>
      </c>
      <c r="AR8" s="353" t="str">
        <f>IF(AND(IJ8&gt;=32,IJ8&lt;=80),Listas!$G$36,IF(AND(IJ8&gt;=16,IJ8&lt;=24),Listas!$G$37,IF(AND(IJ8&gt;=5,IJ8&lt;=12),Listas!$G$38,IF(AND(IJ8&gt;=1,IJ8&lt;=4),Listas!$G$39,"-"))))</f>
        <v>Aceptable</v>
      </c>
      <c r="AS8" s="325"/>
      <c r="AT8" s="225"/>
      <c r="AU8" s="225"/>
      <c r="AV8" s="113"/>
      <c r="AW8" s="226"/>
      <c r="AX8" s="225"/>
      <c r="AY8" s="225"/>
      <c r="AZ8" s="113" t="str">
        <f>IF(AND(IT8&gt;=32,IT8&lt;=80),Listas!$G$36,IF(AND(IT8&gt;=16,IT8&lt;=24),Listas!$G$37,IF(AND(IT8&gt;=5,IT8&lt;=12),Listas!$G$38,IF(AND(IT8&gt;=1,IT8&lt;=4),Listas!$G$39,"-"))))</f>
        <v>-</v>
      </c>
      <c r="BA8" s="226"/>
      <c r="BB8" s="225"/>
      <c r="BC8" s="225"/>
      <c r="BD8" s="113" t="str">
        <f>IF(AND(IY8&gt;=32,IY8&lt;=80),Listas!$G$36,IF(AND(IY8&gt;=16,IY8&lt;=24),Listas!$G$37,IF(AND(IY8&gt;=5,IY8&lt;=12),Listas!$G$38,IF(AND(IY8&gt;=1,IY8&lt;=4),Listas!$G$39,"-"))))</f>
        <v>-</v>
      </c>
      <c r="BE8" s="226"/>
      <c r="BF8" s="225"/>
      <c r="BG8" s="225"/>
      <c r="BH8" s="113" t="str">
        <f>IF(AND(JD8&gt;=32,JD8&lt;=80),Listas!$G$36,IF(AND(JD8&gt;=16,JD8&lt;=24),Listas!$G$37,IF(AND(JD8&gt;=5,JD8&lt;=12),Listas!$G$38,IF(AND(JD8&gt;=1,JD8&lt;=4),Listas!$G$39,"-"))))</f>
        <v>-</v>
      </c>
      <c r="BI8" s="226"/>
      <c r="BJ8" s="225"/>
      <c r="BK8" s="225"/>
      <c r="BL8" s="113" t="str">
        <f>IF(AND(JI8&gt;=32,JI8&lt;=80),Listas!$G$36,IF(AND(JI8&gt;=16,JI8&lt;=24),Listas!$G$37,IF(AND(JI8&gt;=5,JI8&lt;=12),Listas!$G$38,IF(AND(JI8&gt;=1,JI8&lt;=4),Listas!$G$39,"-"))))</f>
        <v>-</v>
      </c>
      <c r="BM8" s="226"/>
      <c r="BN8" s="225"/>
      <c r="BO8" s="225"/>
      <c r="BP8" s="113" t="str">
        <f>IF(AND(JN8&gt;=32,JN8&lt;=80),Listas!$G$36,IF(AND(JN8&gt;=16,JN8&lt;=24),Listas!$G$37,IF(AND(JN8&gt;=5,JN8&lt;=12),Listas!$G$38,IF(AND(JN8&gt;=1,JN8&lt;=4),Listas!$G$39,"-"))))</f>
        <v>-</v>
      </c>
      <c r="BQ8" s="226"/>
      <c r="BR8" s="225"/>
      <c r="BS8" s="225"/>
      <c r="BT8" s="113" t="str">
        <f>IF(AND(JS8&gt;=32,JS8&lt;=80),Listas!$G$36,IF(AND(JS8&gt;=16,JS8&lt;=24),Listas!$G$37,IF(AND(JS8&gt;=5,JS8&lt;=12),Listas!$G$38,IF(AND(JS8&gt;=1,JS8&lt;=4),Listas!$G$39,"-"))))</f>
        <v>-</v>
      </c>
      <c r="BU8" s="226"/>
      <c r="BV8" s="223"/>
      <c r="BW8" s="223"/>
      <c r="BX8" s="113" t="str">
        <f>IF(AND(JX8&gt;=32,JX8&lt;=80),Listas!$G$36,IF(AND(JX8&gt;=16,JX8&lt;=24),Listas!$G$37,IF(AND(JX8&gt;=5,JX8&lt;=12),Listas!$G$38,IF(AND(JX8&gt;=1,JX8&lt;=4),Listas!$G$39,"-"))))</f>
        <v>-</v>
      </c>
      <c r="BY8" s="226"/>
      <c r="BZ8" s="223"/>
      <c r="CA8" s="223"/>
      <c r="CB8" s="113" t="str">
        <f>IF(AND(KC8&gt;=32,KC8&lt;=80),Listas!$G$36,IF(AND(KC8&gt;=16,KC8&lt;=24),Listas!$G$37,IF(AND(KC8&gt;=5,KC8&lt;=12),Listas!$G$38,IF(AND(KC8&gt;=1,KC8&lt;=4),Listas!$G$39,"-"))))</f>
        <v>-</v>
      </c>
      <c r="CC8" s="226"/>
      <c r="CD8" s="223"/>
      <c r="CE8" s="223"/>
      <c r="CF8" s="113" t="str">
        <f>IF(AND(KH8&gt;=32,KH8&lt;=80),Listas!$G$36,IF(AND(KH8&gt;=16,KH8&lt;=24),Listas!$G$37,IF(AND(KH8&gt;=5,KH8&lt;=12),Listas!$G$38,IF(AND(KH8&gt;=1,KH8&lt;=4),Listas!$G$39,"-"))))</f>
        <v>-</v>
      </c>
      <c r="CG8" s="226"/>
      <c r="CH8" s="223"/>
      <c r="CI8" s="223"/>
      <c r="CJ8" s="113" t="str">
        <f>IF(AND(KM8&gt;=32,KM8&lt;=80),Listas!$G$36,IF(AND(KM8&gt;=16,KM8&lt;=24),Listas!$G$37,IF(AND(KM8&gt;=5,KM8&lt;=12),Listas!$G$38,IF(AND(KM8&gt;=1,KM8&lt;=4),Listas!$G$39,"-"))))</f>
        <v>-</v>
      </c>
      <c r="CK8" s="226"/>
      <c r="CL8" s="223"/>
      <c r="CM8" s="223"/>
      <c r="CN8" s="113" t="str">
        <f>IF(AND(KR8&gt;=32,KR8&lt;=80),Listas!$G$36,IF(AND(KR8&gt;=16,KR8&lt;=24),Listas!$G$37,IF(AND(KR8&gt;=5,KR8&lt;=12),Listas!$G$38,IF(AND(KR8&gt;=1,KR8&lt;=4),Listas!$G$39,"-"))))</f>
        <v>-</v>
      </c>
      <c r="CO8" s="226"/>
      <c r="CP8" s="223"/>
      <c r="CQ8" s="223"/>
      <c r="CR8" s="113" t="str">
        <f>IF(AND(KW8&gt;=32,KW8&lt;=80),Listas!$G$36,IF(AND(KW8&gt;=16,KW8&lt;=24),Listas!$G$37,IF(AND(KW8&gt;=5,KW8&lt;=12),Listas!$G$38,IF(AND(KW8&gt;=1,KW8&lt;=4),Listas!$G$39,"-"))))</f>
        <v>-</v>
      </c>
      <c r="CS8" s="226"/>
      <c r="CT8" s="223"/>
      <c r="CU8" s="223"/>
      <c r="CV8" s="113" t="str">
        <f>IF(AND(LB8&gt;=32,LB8&lt;=80),Listas!$G$36,IF(AND(LB8&gt;=16,LB8&lt;=24),Listas!$G$37,IF(AND(LB8&gt;=5,LB8&lt;=12),Listas!$G$38,IF(AND(LB8&gt;=1,LB8&lt;=4),Listas!$G$39,"-"))))</f>
        <v>-</v>
      </c>
      <c r="CW8" s="226"/>
      <c r="CX8" s="223"/>
      <c r="CY8" s="223"/>
      <c r="CZ8" s="113" t="str">
        <f>IF(AND(LG8&gt;=32,LG8&lt;=80),Listas!$G$36,IF(AND(LG8&gt;=16,LG8&lt;=24),Listas!$G$37,IF(AND(LG8&gt;=5,LG8&lt;=12),Listas!$G$38,IF(AND(LG8&gt;=1,LG8&lt;=4),Listas!$G$39,"-"))))</f>
        <v>-</v>
      </c>
      <c r="DA8" s="226"/>
      <c r="DB8" s="223"/>
      <c r="DC8" s="223"/>
      <c r="DD8" s="113" t="str">
        <f>IF(AND(LL8&gt;=32,LL8&lt;=80),Listas!$G$36,IF(AND(LL8&gt;=16,LL8&lt;=24),Listas!$G$37,IF(AND(LL8&gt;=5,LL8&lt;=12),Listas!$G$38,IF(AND(LL8&gt;=1,LL8&lt;=4),Listas!$G$39,"-"))))</f>
        <v>-</v>
      </c>
      <c r="DE8" s="226"/>
      <c r="DF8" s="223"/>
      <c r="DG8" s="223"/>
      <c r="DH8" s="113" t="str">
        <f>IF(AND(LQ8&gt;=32,LQ8&lt;=80),Listas!$G$36,IF(AND(LQ8&gt;=16,LQ8&lt;=24),Listas!$G$37,IF(AND(LQ8&gt;=5,LQ8&lt;=12),Listas!$G$38,IF(AND(LQ8&gt;=1,LQ8&lt;=4),Listas!$G$39,"-"))))</f>
        <v>-</v>
      </c>
      <c r="DI8" s="226"/>
      <c r="DJ8" s="223"/>
      <c r="DK8" s="223"/>
      <c r="DL8" s="113" t="str">
        <f>IF(AND(LV8&gt;=32,LV8&lt;=80),Listas!$G$36,IF(AND(LV8&gt;=16,LV8&lt;=24),Listas!$G$37,IF(AND(LV8&gt;=5,LV8&lt;=12),Listas!$G$38,IF(AND(LV8&gt;=1,LV8&lt;=4),Listas!$G$39,"-"))))</f>
        <v>-</v>
      </c>
      <c r="DM8" s="226"/>
      <c r="DN8" s="223"/>
      <c r="DO8" s="223"/>
      <c r="DP8" s="113" t="str">
        <f>IF(AND(MA8&gt;=32,MA8&lt;=80),Listas!$G$36,IF(AND(MA8&gt;=16,MA8&lt;=24),Listas!$G$37,IF(AND(MA8&gt;=5,MA8&lt;=12),Listas!$G$38,IF(AND(MA8&gt;=1,MA8&lt;=4),Listas!$G$39,"-"))))</f>
        <v>-</v>
      </c>
      <c r="DQ8" s="226"/>
      <c r="DR8" s="223"/>
      <c r="DS8" s="223"/>
      <c r="DT8" s="113" t="str">
        <f>IF(AND(MF8&gt;=32,MF8&lt;=80),Listas!$G$36,IF(AND(MF8&gt;=16,MF8&lt;=24),Listas!$G$37,IF(AND(MF8&gt;=5,MF8&lt;=12),Listas!$G$38,IF(AND(MF8&gt;=1,MF8&lt;=4),Listas!$G$39,"-"))))</f>
        <v>-</v>
      </c>
      <c r="HM8" s="150" t="str">
        <f>IF('2.Datos'!A8&lt;&gt;"",'2.Datos'!A8,"")</f>
        <v>R6</v>
      </c>
      <c r="HN8" s="142" t="str">
        <f>IFERROR(VLOOKUP('2.Datos'!V8,Listas!$D$37:$E$41,2,FALSE),"")</f>
        <v/>
      </c>
      <c r="HO8" s="142" t="str">
        <f>IFERROR(VLOOKUP('2.Datos'!W8,Listas!$D$44:$E$48,2,FALSE),"")</f>
        <v/>
      </c>
      <c r="HP8" s="142" t="str">
        <f t="shared" si="0"/>
        <v/>
      </c>
      <c r="HQ8" s="151" t="str">
        <f t="shared" si="1"/>
        <v>-</v>
      </c>
      <c r="HR8" s="103"/>
      <c r="HS8" s="142">
        <f>IFERROR(VLOOKUP('2.Datos'!AD8,Listas!$D$37:$E$41,2,FALSE),"")</f>
        <v>2</v>
      </c>
      <c r="HT8" s="142">
        <f>IFERROR(VLOOKUP('2.Datos'!AE8,Listas!$D$44:$E$48,2,FALSE),"")</f>
        <v>2</v>
      </c>
      <c r="HU8" s="151">
        <f t="shared" si="3"/>
        <v>4</v>
      </c>
      <c r="HV8" s="151">
        <f t="shared" si="4"/>
        <v>22</v>
      </c>
      <c r="HW8" s="103"/>
      <c r="HX8" s="142">
        <f>IFERROR(VLOOKUP('2.Datos'!AH8,Listas!$D$37:$E$41,2,FALSE),"")</f>
        <v>2</v>
      </c>
      <c r="HY8" s="142">
        <f>IFERROR(VLOOKUP('2.Datos'!AI8,Listas!$D$44:$E$48,2,FALSE),"")</f>
        <v>2</v>
      </c>
      <c r="HZ8" s="151">
        <f t="shared" si="5"/>
        <v>4</v>
      </c>
      <c r="IA8" s="151">
        <f t="shared" si="6"/>
        <v>22</v>
      </c>
      <c r="IB8" s="103"/>
      <c r="IC8" s="142">
        <f>IFERROR(VLOOKUP('2.Datos'!AL8,Listas!$D$37:$E$41,2,FALSE),"")</f>
        <v>2</v>
      </c>
      <c r="ID8" s="142">
        <f>IFERROR(VLOOKUP('2.Datos'!AM8,Listas!$D$44:$E$48,2,FALSE),"")</f>
        <v>2</v>
      </c>
      <c r="IE8" s="151">
        <f t="shared" si="7"/>
        <v>4</v>
      </c>
      <c r="IF8" s="151">
        <f t="shared" si="8"/>
        <v>22</v>
      </c>
      <c r="IG8" s="103"/>
      <c r="IH8" s="142">
        <f>IFERROR(VLOOKUP('2.Datos'!AP8,Listas!$D$37:$E$41,2,FALSE),"")</f>
        <v>2</v>
      </c>
      <c r="II8" s="142">
        <f>IFERROR(VLOOKUP('2.Datos'!AQ8,Listas!$D$44:$E$48,2,FALSE),"")</f>
        <v>2</v>
      </c>
      <c r="IJ8" s="151">
        <f t="shared" si="9"/>
        <v>4</v>
      </c>
      <c r="IK8" s="151">
        <f t="shared" si="10"/>
        <v>22</v>
      </c>
      <c r="IL8" s="103"/>
      <c r="IM8" s="142" t="str">
        <f>IFERROR(VLOOKUP('2.Datos'!AT8,Listas!$D$37:$E$41,2,FALSE),"")</f>
        <v/>
      </c>
      <c r="IN8" s="142" t="str">
        <f>IFERROR(VLOOKUP('2.Datos'!AU8,Listas!$D$44:$E$48,2,FALSE),"")</f>
        <v/>
      </c>
      <c r="IO8" s="151" t="str">
        <f t="shared" si="11"/>
        <v/>
      </c>
      <c r="IP8" s="151" t="str">
        <f t="shared" si="12"/>
        <v>-</v>
      </c>
      <c r="IQ8" s="103"/>
      <c r="IR8" s="142" t="str">
        <f>IFERROR(VLOOKUP('2.Datos'!AX8,Listas!$D$37:$E$41,2,FALSE),"")</f>
        <v/>
      </c>
      <c r="IS8" s="142" t="str">
        <f>IFERROR(VLOOKUP('2.Datos'!AY8,Listas!$D$44:$E$48,2,FALSE),"")</f>
        <v/>
      </c>
      <c r="IT8" s="151" t="str">
        <f t="shared" si="13"/>
        <v/>
      </c>
      <c r="IU8" s="151" t="str">
        <f t="shared" si="14"/>
        <v>-</v>
      </c>
      <c r="IV8" s="103"/>
      <c r="IW8" s="142" t="str">
        <f>IFERROR(VLOOKUP('2.Datos'!BB8,Listas!$D$37:$E$41,2,FALSE),"")</f>
        <v/>
      </c>
      <c r="IX8" s="142" t="str">
        <f>IFERROR(VLOOKUP('2.Datos'!BC8,Listas!$D$44:$E$48,2,FALSE),"")</f>
        <v/>
      </c>
      <c r="IY8" s="151" t="str">
        <f t="shared" si="15"/>
        <v/>
      </c>
      <c r="IZ8" s="151" t="str">
        <f t="shared" si="16"/>
        <v>-</v>
      </c>
      <c r="JA8" s="103"/>
      <c r="JB8" s="142" t="str">
        <f>IFERROR(VLOOKUP('2.Datos'!BF8,Listas!$D$37:$E$41,2,FALSE),"")</f>
        <v/>
      </c>
      <c r="JC8" s="142" t="str">
        <f>IFERROR(VLOOKUP('2.Datos'!BG8,Listas!$D$44:$E$48,2,FALSE),"")</f>
        <v/>
      </c>
      <c r="JD8" s="151" t="str">
        <f t="shared" si="17"/>
        <v/>
      </c>
      <c r="JE8" s="151" t="str">
        <f t="shared" si="18"/>
        <v>-</v>
      </c>
      <c r="JF8" s="103"/>
      <c r="JG8" s="142" t="str">
        <f>IFERROR(VLOOKUP('2.Datos'!BJ8,Listas!$D$37:$E$41,2,FALSE),"")</f>
        <v/>
      </c>
      <c r="JH8" s="142" t="str">
        <f>IFERROR(VLOOKUP('2.Datos'!BK8,Listas!$D$44:$E$48,2,FALSE),"")</f>
        <v/>
      </c>
      <c r="JI8" s="151" t="str">
        <f t="shared" si="19"/>
        <v/>
      </c>
      <c r="JJ8" s="151" t="str">
        <f t="shared" si="20"/>
        <v>-</v>
      </c>
      <c r="JK8" s="103"/>
      <c r="JL8" s="142" t="str">
        <f>IFERROR(VLOOKUP('2.Datos'!BN8,Listas!$D$37:$E$41,2,FALSE),"")</f>
        <v/>
      </c>
      <c r="JM8" s="142" t="str">
        <f>IFERROR(VLOOKUP('2.Datos'!BO8,Listas!$D$44:$E$48,2,FALSE),"")</f>
        <v/>
      </c>
      <c r="JN8" s="151" t="str">
        <f t="shared" si="21"/>
        <v/>
      </c>
      <c r="JO8" s="151" t="str">
        <f t="shared" si="22"/>
        <v>-</v>
      </c>
      <c r="JP8" s="103"/>
      <c r="JQ8" s="142" t="str">
        <f>IFERROR(VLOOKUP('2.Datos'!BR8,Listas!$D$37:$E$41,2,FALSE),"")</f>
        <v/>
      </c>
      <c r="JR8" s="142" t="str">
        <f>IFERROR(VLOOKUP('2.Datos'!BS8,Listas!$D$44:$E$48,2,FALSE),"")</f>
        <v/>
      </c>
      <c r="JS8" s="151" t="str">
        <f t="shared" si="23"/>
        <v/>
      </c>
      <c r="JT8" s="151" t="str">
        <f t="shared" si="24"/>
        <v>-</v>
      </c>
      <c r="JU8" s="103"/>
      <c r="JV8" s="142" t="str">
        <f>IFERROR(VLOOKUP('2.Datos'!BV8,Listas!$D$37:$E$41,2,FALSE),"")</f>
        <v/>
      </c>
      <c r="JW8" s="142" t="str">
        <f>IFERROR(VLOOKUP('2.Datos'!BW8,Listas!$D$44:$E$48,2,FALSE),"")</f>
        <v/>
      </c>
      <c r="JX8" s="151" t="str">
        <f t="shared" si="25"/>
        <v/>
      </c>
      <c r="JY8" s="151" t="str">
        <f t="shared" si="26"/>
        <v>-</v>
      </c>
      <c r="JZ8" s="103"/>
      <c r="KA8" s="142" t="str">
        <f>IFERROR(VLOOKUP('2.Datos'!BZ8,Listas!$D$37:$E$41,2,FALSE),"")</f>
        <v/>
      </c>
      <c r="KB8" s="142" t="str">
        <f>IFERROR(VLOOKUP('2.Datos'!CA8,Listas!$D$44:$E$48,2,FALSE),"")</f>
        <v/>
      </c>
      <c r="KC8" s="151" t="str">
        <f t="shared" si="27"/>
        <v/>
      </c>
      <c r="KD8" s="151" t="str">
        <f t="shared" si="28"/>
        <v>-</v>
      </c>
      <c r="KE8" s="103"/>
      <c r="KF8" s="142" t="str">
        <f>IFERROR(VLOOKUP('2.Datos'!CD8,Listas!$D$37:$E$41,2,FALSE),"")</f>
        <v/>
      </c>
      <c r="KG8" s="142" t="str">
        <f>IFERROR(VLOOKUP('2.Datos'!CE8,Listas!$D$44:$E$48,2,FALSE),"")</f>
        <v/>
      </c>
      <c r="KH8" s="151" t="str">
        <f t="shared" si="29"/>
        <v/>
      </c>
      <c r="KI8" s="151" t="str">
        <f t="shared" si="30"/>
        <v>-</v>
      </c>
      <c r="KJ8" s="103"/>
      <c r="KK8" s="142" t="str">
        <f>IFERROR(VLOOKUP('2.Datos'!CH8,Listas!$D$37:$E$41,2,FALSE),"")</f>
        <v/>
      </c>
      <c r="KL8" s="142" t="str">
        <f>IFERROR(VLOOKUP('2.Datos'!CI8,Listas!$D$44:$E$48,2,FALSE),"")</f>
        <v/>
      </c>
      <c r="KM8" s="151" t="str">
        <f t="shared" si="31"/>
        <v/>
      </c>
      <c r="KN8" s="151" t="str">
        <f t="shared" si="32"/>
        <v>-</v>
      </c>
      <c r="KO8" s="103"/>
      <c r="KP8" s="142" t="str">
        <f>IFERROR(VLOOKUP('2.Datos'!CL8,Listas!$D$37:$E$41,2,FALSE),"")</f>
        <v/>
      </c>
      <c r="KQ8" s="142" t="str">
        <f>IFERROR(VLOOKUP('2.Datos'!CM8,Listas!$D$44:$E$48,2,FALSE),"")</f>
        <v/>
      </c>
      <c r="KR8" s="151" t="str">
        <f t="shared" si="33"/>
        <v/>
      </c>
      <c r="KS8" s="151" t="str">
        <f t="shared" si="34"/>
        <v>-</v>
      </c>
      <c r="KT8" s="103"/>
      <c r="KU8" s="142" t="str">
        <f>IFERROR(VLOOKUP('2.Datos'!CP8,Listas!$D$37:$E$41,2,FALSE),"")</f>
        <v/>
      </c>
      <c r="KV8" s="142" t="str">
        <f>IFERROR(VLOOKUP('2.Datos'!CQ8,Listas!$D$44:$E$48,2,FALSE),"")</f>
        <v/>
      </c>
      <c r="KW8" s="151" t="str">
        <f t="shared" si="35"/>
        <v/>
      </c>
      <c r="KX8" s="151" t="str">
        <f t="shared" si="36"/>
        <v>-</v>
      </c>
      <c r="KY8" s="103"/>
      <c r="KZ8" s="142" t="str">
        <f>IFERROR(VLOOKUP('2.Datos'!CT8,Listas!$D$37:$E$41,2,FALSE),"")</f>
        <v/>
      </c>
      <c r="LA8" s="142" t="str">
        <f>IFERROR(VLOOKUP('2.Datos'!CU8,Listas!$D$44:$E$48,2,FALSE),"")</f>
        <v/>
      </c>
      <c r="LB8" s="151" t="str">
        <f t="shared" si="37"/>
        <v/>
      </c>
      <c r="LC8" s="151" t="str">
        <f t="shared" si="38"/>
        <v>-</v>
      </c>
      <c r="LD8" s="103"/>
      <c r="LE8" s="142" t="str">
        <f>IFERROR(VLOOKUP('2.Datos'!CX8,Listas!$D$37:$E$41,2,FALSE),"")</f>
        <v/>
      </c>
      <c r="LF8" s="142" t="str">
        <f>IFERROR(VLOOKUP('2.Datos'!CY8,Listas!$D$44:$E$48,2,FALSE),"")</f>
        <v/>
      </c>
      <c r="LG8" s="151" t="str">
        <f t="shared" si="39"/>
        <v/>
      </c>
      <c r="LH8" s="151" t="str">
        <f t="shared" si="40"/>
        <v>-</v>
      </c>
      <c r="LI8" s="103"/>
      <c r="LJ8" s="142" t="str">
        <f>IFERROR(VLOOKUP('2.Datos'!DB8,Listas!$D$37:$E$41,2,FALSE),"")</f>
        <v/>
      </c>
      <c r="LK8" s="142" t="str">
        <f>IFERROR(VLOOKUP('2.Datos'!DC8,Listas!$D$44:$E$48,2,FALSE),"")</f>
        <v/>
      </c>
      <c r="LL8" s="151" t="str">
        <f t="shared" si="41"/>
        <v/>
      </c>
      <c r="LM8" s="151" t="str">
        <f t="shared" si="42"/>
        <v>-</v>
      </c>
      <c r="LN8" s="103"/>
      <c r="LO8" s="142" t="str">
        <f>IFERROR(VLOOKUP('2.Datos'!DF8,Listas!$D$37:$E$41,2,FALSE),"")</f>
        <v/>
      </c>
      <c r="LP8" s="142" t="str">
        <f>IFERROR(VLOOKUP('2.Datos'!DG8,Listas!$D$44:$E$48,2,FALSE),"")</f>
        <v/>
      </c>
      <c r="LQ8" s="151" t="str">
        <f t="shared" si="43"/>
        <v/>
      </c>
      <c r="LR8" s="151" t="str">
        <f t="shared" si="44"/>
        <v>-</v>
      </c>
      <c r="LS8" s="103"/>
      <c r="LT8" s="142" t="str">
        <f>IFERROR(VLOOKUP('2.Datos'!DJ8,Listas!$D$37:$E$41,2,FALSE),"")</f>
        <v/>
      </c>
      <c r="LU8" s="142" t="str">
        <f>IFERROR(VLOOKUP('2.Datos'!DK8,Listas!$D$44:$E$48,2,FALSE),"")</f>
        <v/>
      </c>
      <c r="LV8" s="151" t="str">
        <f t="shared" si="45"/>
        <v/>
      </c>
      <c r="LW8" s="151" t="str">
        <f t="shared" si="46"/>
        <v>-</v>
      </c>
      <c r="LX8" s="103"/>
      <c r="LY8" s="142" t="str">
        <f>IFERROR(VLOOKUP('2.Datos'!DN8,Listas!$D$37:$E$41,2,FALSE),"")</f>
        <v/>
      </c>
      <c r="LZ8" s="142" t="str">
        <f>IFERROR(VLOOKUP('2.Datos'!DO8,Listas!$D$44:$E$48,2,FALSE),"")</f>
        <v/>
      </c>
      <c r="MA8" s="151" t="str">
        <f t="shared" si="47"/>
        <v/>
      </c>
      <c r="MB8" s="151" t="str">
        <f t="shared" si="48"/>
        <v>-</v>
      </c>
      <c r="MC8" s="103"/>
      <c r="MD8" s="142" t="str">
        <f>IFERROR(VLOOKUP('2.Datos'!DR8,Listas!$D$37:$E$41,2,FALSE),"")</f>
        <v/>
      </c>
      <c r="ME8" s="142" t="str">
        <f>IFERROR(VLOOKUP('2.Datos'!DS8,Listas!$D$44:$E$48,2,FALSE),"")</f>
        <v/>
      </c>
      <c r="MF8" s="151" t="str">
        <f t="shared" si="49"/>
        <v/>
      </c>
      <c r="MG8" s="151" t="str">
        <f t="shared" si="50"/>
        <v>-</v>
      </c>
      <c r="MH8"/>
    </row>
    <row r="9" spans="1:346" ht="162.6" customHeight="1" x14ac:dyDescent="0.25">
      <c r="A9" s="343" t="s">
        <v>404</v>
      </c>
      <c r="B9" s="344" t="s">
        <v>60</v>
      </c>
      <c r="C9" s="344" t="s">
        <v>55</v>
      </c>
      <c r="D9" s="345" t="s">
        <v>380</v>
      </c>
      <c r="E9" s="308" t="s">
        <v>405</v>
      </c>
      <c r="F9" s="378" t="s">
        <v>406</v>
      </c>
      <c r="G9" s="346" t="s">
        <v>71</v>
      </c>
      <c r="H9" s="347" t="s">
        <v>407</v>
      </c>
      <c r="I9" s="359" t="s">
        <v>388</v>
      </c>
      <c r="J9" s="359" t="s">
        <v>845</v>
      </c>
      <c r="K9" s="360" t="s">
        <v>458</v>
      </c>
      <c r="L9" s="348" t="s">
        <v>15</v>
      </c>
      <c r="M9" s="344" t="s">
        <v>4</v>
      </c>
      <c r="N9" s="349">
        <v>1</v>
      </c>
      <c r="O9" s="349">
        <v>0</v>
      </c>
      <c r="P9" s="349">
        <v>0</v>
      </c>
      <c r="Q9" s="349">
        <v>1</v>
      </c>
      <c r="R9" s="349">
        <v>0</v>
      </c>
      <c r="S9" s="349">
        <v>0</v>
      </c>
      <c r="T9" s="349">
        <v>1</v>
      </c>
      <c r="U9" s="349">
        <v>0</v>
      </c>
      <c r="V9" s="346"/>
      <c r="W9" s="346"/>
      <c r="X9" s="350" t="str">
        <f>IF(AND(HP9&gt;=32,HP9&lt;=80),Listas!$G$36,IF(AND(HP9&gt;=16,HP9&lt;=24),Listas!$G$37,IF(AND(HP9&gt;=5,HP9&lt;=12),Listas!$G$38,IF(AND(HP9&gt;=1,HP9&lt;=4),Listas!$G$39,"-"))))</f>
        <v>-</v>
      </c>
      <c r="Y9" s="351" t="str">
        <f t="shared" si="2"/>
        <v/>
      </c>
      <c r="Z9" s="352">
        <f>IFERROR(VLOOKUP(L9,Listas!$H$4:$I$8,2,FALSE),"")</f>
        <v>4</v>
      </c>
      <c r="AA9" s="316" t="s">
        <v>465</v>
      </c>
      <c r="AB9" s="316" t="s">
        <v>868</v>
      </c>
      <c r="AC9" s="254"/>
      <c r="AD9" s="346" t="s">
        <v>43</v>
      </c>
      <c r="AE9" s="346" t="s">
        <v>9</v>
      </c>
      <c r="AF9" s="353" t="str">
        <f>IF(AND(HU9&gt;=32,HU9&lt;=80),Listas!$G$36,IF(AND(HU9&gt;=16,HU9&lt;=24),Listas!$G$37,IF(AND(HU9&gt;=5,HU9&lt;=12),Listas!$G$38,IF(AND(HU9&gt;=1,HU9&lt;=4),Listas!$G$39,"-"))))</f>
        <v>Aceptable</v>
      </c>
      <c r="AG9" s="254" t="s">
        <v>533</v>
      </c>
      <c r="AH9" s="346" t="s">
        <v>43</v>
      </c>
      <c r="AI9" s="346" t="s">
        <v>9</v>
      </c>
      <c r="AJ9" s="353" t="str">
        <f>IF(AND(HZ9&gt;=32,HZ9&lt;=80),Listas!$G$36,IF(AND(HZ9&gt;=16,HZ9&lt;=24),Listas!$G$37,IF(AND(HZ9&gt;=5,HZ9&lt;=12),Listas!$G$38,IF(AND(HZ9&gt;=1,HZ9&lt;=4),Listas!$G$39,"-"))))</f>
        <v>Aceptable</v>
      </c>
      <c r="AK9" s="357"/>
      <c r="AL9" s="361" t="s">
        <v>43</v>
      </c>
      <c r="AM9" s="361" t="s">
        <v>9</v>
      </c>
      <c r="AN9" s="353" t="str">
        <f>IF(AND(IE9&gt;=32,IE9&lt;=80),Listas!$G$36,IF(AND(IE9&gt;=16,IE9&lt;=24),Listas!$G$37,IF(AND(IE9&gt;=5,IE9&lt;=12),Listas!$G$38,IF(AND(IE9&gt;=1,IE9&lt;=4),Listas!$G$39,"-"))))</f>
        <v>Aceptable</v>
      </c>
      <c r="AO9" s="357" t="s">
        <v>672</v>
      </c>
      <c r="AP9" s="358" t="s">
        <v>43</v>
      </c>
      <c r="AQ9" s="358" t="s">
        <v>9</v>
      </c>
      <c r="AR9" s="353" t="str">
        <f>IF(AND(IJ9&gt;=32,IJ9&lt;=80),Listas!$G$36,IF(AND(IJ9&gt;=16,IJ9&lt;=24),Listas!$G$37,IF(AND(IJ9&gt;=5,IJ9&lt;=12),Listas!$G$38,IF(AND(IJ9&gt;=1,IJ9&lt;=4),Listas!$G$39,"-"))))</f>
        <v>Aceptable</v>
      </c>
      <c r="AS9" s="325"/>
      <c r="AT9" s="224"/>
      <c r="AU9" s="224"/>
      <c r="AV9" s="113"/>
      <c r="AW9" s="226"/>
      <c r="AX9" s="224"/>
      <c r="AY9" s="224"/>
      <c r="AZ9" s="113" t="str">
        <f>IF(AND(IT9&gt;=32,IT9&lt;=80),Listas!$G$36,IF(AND(IT9&gt;=16,IT9&lt;=24),Listas!$G$37,IF(AND(IT9&gt;=5,IT9&lt;=12),Listas!$G$38,IF(AND(IT9&gt;=1,IT9&lt;=4),Listas!$G$39,"-"))))</f>
        <v>-</v>
      </c>
      <c r="BA9" s="226"/>
      <c r="BB9" s="224"/>
      <c r="BC9" s="224"/>
      <c r="BD9" s="113" t="str">
        <f>IF(AND(IY9&gt;=32,IY9&lt;=80),Listas!$G$36,IF(AND(IY9&gt;=16,IY9&lt;=24),Listas!$G$37,IF(AND(IY9&gt;=5,IY9&lt;=12),Listas!$G$38,IF(AND(IY9&gt;=1,IY9&lt;=4),Listas!$G$39,"-"))))</f>
        <v>-</v>
      </c>
      <c r="BE9" s="226"/>
      <c r="BF9" s="224"/>
      <c r="BG9" s="224"/>
      <c r="BH9" s="113" t="str">
        <f>IF(AND(JD9&gt;=32,JD9&lt;=80),Listas!$G$36,IF(AND(JD9&gt;=16,JD9&lt;=24),Listas!$G$37,IF(AND(JD9&gt;=5,JD9&lt;=12),Listas!$G$38,IF(AND(JD9&gt;=1,JD9&lt;=4),Listas!$G$39,"-"))))</f>
        <v>-</v>
      </c>
      <c r="BI9" s="226"/>
      <c r="BJ9" s="224"/>
      <c r="BK9" s="224"/>
      <c r="BL9" s="113" t="str">
        <f>IF(AND(JI9&gt;=32,JI9&lt;=80),Listas!$G$36,IF(AND(JI9&gt;=16,JI9&lt;=24),Listas!$G$37,IF(AND(JI9&gt;=5,JI9&lt;=12),Listas!$G$38,IF(AND(JI9&gt;=1,JI9&lt;=4),Listas!$G$39,"-"))))</f>
        <v>-</v>
      </c>
      <c r="BM9" s="226"/>
      <c r="BN9" s="224"/>
      <c r="BO9" s="224"/>
      <c r="BP9" s="113" t="str">
        <f>IF(AND(JN9&gt;=32,JN9&lt;=80),Listas!$G$36,IF(AND(JN9&gt;=16,JN9&lt;=24),Listas!$G$37,IF(AND(JN9&gt;=5,JN9&lt;=12),Listas!$G$38,IF(AND(JN9&gt;=1,JN9&lt;=4),Listas!$G$39,"-"))))</f>
        <v>-</v>
      </c>
      <c r="BQ9" s="226"/>
      <c r="BR9" s="224"/>
      <c r="BS9" s="224"/>
      <c r="BT9" s="113" t="str">
        <f>IF(AND(JS9&gt;=32,JS9&lt;=80),Listas!$G$36,IF(AND(JS9&gt;=16,JS9&lt;=24),Listas!$G$37,IF(AND(JS9&gt;=5,JS9&lt;=12),Listas!$G$38,IF(AND(JS9&gt;=1,JS9&lt;=4),Listas!$G$39,"-"))))</f>
        <v>-</v>
      </c>
      <c r="BU9" s="226"/>
      <c r="BV9" s="223"/>
      <c r="BW9" s="223"/>
      <c r="BX9" s="113" t="str">
        <f>IF(AND(JX9&gt;=32,JX9&lt;=80),Listas!$G$36,IF(AND(JX9&gt;=16,JX9&lt;=24),Listas!$G$37,IF(AND(JX9&gt;=5,JX9&lt;=12),Listas!$G$38,IF(AND(JX9&gt;=1,JX9&lt;=4),Listas!$G$39,"-"))))</f>
        <v>-</v>
      </c>
      <c r="BY9" s="226"/>
      <c r="BZ9" s="223"/>
      <c r="CA9" s="223"/>
      <c r="CB9" s="113" t="str">
        <f>IF(AND(KC9&gt;=32,KC9&lt;=80),Listas!$G$36,IF(AND(KC9&gt;=16,KC9&lt;=24),Listas!$G$37,IF(AND(KC9&gt;=5,KC9&lt;=12),Listas!$G$38,IF(AND(KC9&gt;=1,KC9&lt;=4),Listas!$G$39,"-"))))</f>
        <v>-</v>
      </c>
      <c r="CC9" s="226"/>
      <c r="CD9" s="223"/>
      <c r="CE9" s="223"/>
      <c r="CF9" s="113" t="str">
        <f>IF(AND(KH9&gt;=32,KH9&lt;=80),Listas!$G$36,IF(AND(KH9&gt;=16,KH9&lt;=24),Listas!$G$37,IF(AND(KH9&gt;=5,KH9&lt;=12),Listas!$G$38,IF(AND(KH9&gt;=1,KH9&lt;=4),Listas!$G$39,"-"))))</f>
        <v>-</v>
      </c>
      <c r="CG9" s="226"/>
      <c r="CH9" s="223"/>
      <c r="CI9" s="223"/>
      <c r="CJ9" s="113" t="str">
        <f>IF(AND(KM9&gt;=32,KM9&lt;=80),Listas!$G$36,IF(AND(KM9&gt;=16,KM9&lt;=24),Listas!$G$37,IF(AND(KM9&gt;=5,KM9&lt;=12),Listas!$G$38,IF(AND(KM9&gt;=1,KM9&lt;=4),Listas!$G$39,"-"))))</f>
        <v>-</v>
      </c>
      <c r="CK9" s="226"/>
      <c r="CL9" s="223"/>
      <c r="CM9" s="223"/>
      <c r="CN9" s="113" t="str">
        <f>IF(AND(KR9&gt;=32,KR9&lt;=80),Listas!$G$36,IF(AND(KR9&gt;=16,KR9&lt;=24),Listas!$G$37,IF(AND(KR9&gt;=5,KR9&lt;=12),Listas!$G$38,IF(AND(KR9&gt;=1,KR9&lt;=4),Listas!$G$39,"-"))))</f>
        <v>-</v>
      </c>
      <c r="CO9" s="226"/>
      <c r="CP9" s="223"/>
      <c r="CQ9" s="223"/>
      <c r="CR9" s="113" t="str">
        <f>IF(AND(KW9&gt;=32,KW9&lt;=80),Listas!$G$36,IF(AND(KW9&gt;=16,KW9&lt;=24),Listas!$G$37,IF(AND(KW9&gt;=5,KW9&lt;=12),Listas!$G$38,IF(AND(KW9&gt;=1,KW9&lt;=4),Listas!$G$39,"-"))))</f>
        <v>-</v>
      </c>
      <c r="CS9" s="226"/>
      <c r="CT9" s="223"/>
      <c r="CU9" s="223"/>
      <c r="CV9" s="113" t="str">
        <f>IF(AND(LB9&gt;=32,LB9&lt;=80),Listas!$G$36,IF(AND(LB9&gt;=16,LB9&lt;=24),Listas!$G$37,IF(AND(LB9&gt;=5,LB9&lt;=12),Listas!$G$38,IF(AND(LB9&gt;=1,LB9&lt;=4),Listas!$G$39,"-"))))</f>
        <v>-</v>
      </c>
      <c r="CW9" s="226"/>
      <c r="CX9" s="223"/>
      <c r="CY9" s="223"/>
      <c r="CZ9" s="113" t="str">
        <f>IF(AND(LG9&gt;=32,LG9&lt;=80),Listas!$G$36,IF(AND(LG9&gt;=16,LG9&lt;=24),Listas!$G$37,IF(AND(LG9&gt;=5,LG9&lt;=12),Listas!$G$38,IF(AND(LG9&gt;=1,LG9&lt;=4),Listas!$G$39,"-"))))</f>
        <v>-</v>
      </c>
      <c r="DA9" s="226"/>
      <c r="DB9" s="223"/>
      <c r="DC9" s="223"/>
      <c r="DD9" s="113" t="str">
        <f>IF(AND(LL9&gt;=32,LL9&lt;=80),Listas!$G$36,IF(AND(LL9&gt;=16,LL9&lt;=24),Listas!$G$37,IF(AND(LL9&gt;=5,LL9&lt;=12),Listas!$G$38,IF(AND(LL9&gt;=1,LL9&lt;=4),Listas!$G$39,"-"))))</f>
        <v>-</v>
      </c>
      <c r="DE9" s="226"/>
      <c r="DF9" s="223"/>
      <c r="DG9" s="223"/>
      <c r="DH9" s="113" t="str">
        <f>IF(AND(LQ9&gt;=32,LQ9&lt;=80),Listas!$G$36,IF(AND(LQ9&gt;=16,LQ9&lt;=24),Listas!$G$37,IF(AND(LQ9&gt;=5,LQ9&lt;=12),Listas!$G$38,IF(AND(LQ9&gt;=1,LQ9&lt;=4),Listas!$G$39,"-"))))</f>
        <v>-</v>
      </c>
      <c r="DI9" s="226"/>
      <c r="DJ9" s="223"/>
      <c r="DK9" s="223"/>
      <c r="DL9" s="113" t="str">
        <f>IF(AND(LV9&gt;=32,LV9&lt;=80),Listas!$G$36,IF(AND(LV9&gt;=16,LV9&lt;=24),Listas!$G$37,IF(AND(LV9&gt;=5,LV9&lt;=12),Listas!$G$38,IF(AND(LV9&gt;=1,LV9&lt;=4),Listas!$G$39,"-"))))</f>
        <v>-</v>
      </c>
      <c r="DM9" s="226"/>
      <c r="DN9" s="223"/>
      <c r="DO9" s="223"/>
      <c r="DP9" s="113" t="str">
        <f>IF(AND(MA9&gt;=32,MA9&lt;=80),Listas!$G$36,IF(AND(MA9&gt;=16,MA9&lt;=24),Listas!$G$37,IF(AND(MA9&gt;=5,MA9&lt;=12),Listas!$G$38,IF(AND(MA9&gt;=1,MA9&lt;=4),Listas!$G$39,"-"))))</f>
        <v>-</v>
      </c>
      <c r="DQ9" s="226"/>
      <c r="DR9" s="223"/>
      <c r="DS9" s="223"/>
      <c r="DT9" s="113" t="str">
        <f>IF(AND(MF9&gt;=32,MF9&lt;=80),Listas!$G$36,IF(AND(MF9&gt;=16,MF9&lt;=24),Listas!$G$37,IF(AND(MF9&gt;=5,MF9&lt;=12),Listas!$G$38,IF(AND(MF9&gt;=1,MF9&lt;=4),Listas!$G$39,"-"))))</f>
        <v>-</v>
      </c>
      <c r="HM9" s="150" t="str">
        <f>IF('2.Datos'!A9&lt;&gt;"",'2.Datos'!A9,"")</f>
        <v>R7</v>
      </c>
      <c r="HN9" s="142" t="str">
        <f>IFERROR(VLOOKUP('2.Datos'!V9,Listas!$D$37:$E$41,2,FALSE),"")</f>
        <v/>
      </c>
      <c r="HO9" s="142" t="str">
        <f>IFERROR(VLOOKUP('2.Datos'!W9,Listas!$D$44:$E$48,2,FALSE),"")</f>
        <v/>
      </c>
      <c r="HP9" s="142" t="str">
        <f t="shared" si="0"/>
        <v/>
      </c>
      <c r="HQ9" s="151" t="str">
        <f t="shared" si="1"/>
        <v>-</v>
      </c>
      <c r="HR9" s="103"/>
      <c r="HS9" s="142">
        <f>IFERROR(VLOOKUP('2.Datos'!AD9,Listas!$D$37:$E$41,2,FALSE),"")</f>
        <v>2</v>
      </c>
      <c r="HT9" s="142">
        <f>IFERROR(VLOOKUP('2.Datos'!AE9,Listas!$D$44:$E$48,2,FALSE),"")</f>
        <v>2</v>
      </c>
      <c r="HU9" s="151">
        <f t="shared" si="3"/>
        <v>4</v>
      </c>
      <c r="HV9" s="151">
        <f t="shared" si="4"/>
        <v>22</v>
      </c>
      <c r="HW9" s="103"/>
      <c r="HX9" s="142">
        <f>IFERROR(VLOOKUP('2.Datos'!AH9,Listas!$D$37:$E$41,2,FALSE),"")</f>
        <v>2</v>
      </c>
      <c r="HY9" s="142">
        <f>IFERROR(VLOOKUP('2.Datos'!AI9,Listas!$D$44:$E$48,2,FALSE),"")</f>
        <v>2</v>
      </c>
      <c r="HZ9" s="151">
        <f t="shared" si="5"/>
        <v>4</v>
      </c>
      <c r="IA9" s="151">
        <f t="shared" si="6"/>
        <v>22</v>
      </c>
      <c r="IB9" s="103"/>
      <c r="IC9" s="142">
        <f>IFERROR(VLOOKUP('2.Datos'!AL9,Listas!$D$37:$E$41,2,FALSE),"")</f>
        <v>2</v>
      </c>
      <c r="ID9" s="142">
        <f>IFERROR(VLOOKUP('2.Datos'!AM9,Listas!$D$44:$E$48,2,FALSE),"")</f>
        <v>2</v>
      </c>
      <c r="IE9" s="151">
        <f t="shared" si="7"/>
        <v>4</v>
      </c>
      <c r="IF9" s="151">
        <f t="shared" si="8"/>
        <v>22</v>
      </c>
      <c r="IG9" s="103"/>
      <c r="IH9" s="142">
        <f>IFERROR(VLOOKUP('2.Datos'!AP9,Listas!$D$37:$E$41,2,FALSE),"")</f>
        <v>2</v>
      </c>
      <c r="II9" s="142">
        <f>IFERROR(VLOOKUP('2.Datos'!AQ9,Listas!$D$44:$E$48,2,FALSE),"")</f>
        <v>2</v>
      </c>
      <c r="IJ9" s="151">
        <f t="shared" si="9"/>
        <v>4</v>
      </c>
      <c r="IK9" s="151">
        <f t="shared" si="10"/>
        <v>22</v>
      </c>
      <c r="IL9" s="103"/>
      <c r="IM9" s="142" t="str">
        <f>IFERROR(VLOOKUP('2.Datos'!AT9,Listas!$D$37:$E$41,2,FALSE),"")</f>
        <v/>
      </c>
      <c r="IN9" s="142" t="str">
        <f>IFERROR(VLOOKUP('2.Datos'!AU9,Listas!$D$44:$E$48,2,FALSE),"")</f>
        <v/>
      </c>
      <c r="IO9" s="151" t="str">
        <f t="shared" si="11"/>
        <v/>
      </c>
      <c r="IP9" s="151" t="str">
        <f t="shared" si="12"/>
        <v>-</v>
      </c>
      <c r="IQ9" s="103"/>
      <c r="IR9" s="142" t="str">
        <f>IFERROR(VLOOKUP('2.Datos'!AX9,Listas!$D$37:$E$41,2,FALSE),"")</f>
        <v/>
      </c>
      <c r="IS9" s="142" t="str">
        <f>IFERROR(VLOOKUP('2.Datos'!AY9,Listas!$D$44:$E$48,2,FALSE),"")</f>
        <v/>
      </c>
      <c r="IT9" s="151" t="str">
        <f t="shared" si="13"/>
        <v/>
      </c>
      <c r="IU9" s="151" t="str">
        <f t="shared" si="14"/>
        <v>-</v>
      </c>
      <c r="IV9" s="103"/>
      <c r="IW9" s="142" t="str">
        <f>IFERROR(VLOOKUP('2.Datos'!BB9,Listas!$D$37:$E$41,2,FALSE),"")</f>
        <v/>
      </c>
      <c r="IX9" s="142" t="str">
        <f>IFERROR(VLOOKUP('2.Datos'!BC9,Listas!$D$44:$E$48,2,FALSE),"")</f>
        <v/>
      </c>
      <c r="IY9" s="151" t="str">
        <f t="shared" si="15"/>
        <v/>
      </c>
      <c r="IZ9" s="151" t="str">
        <f t="shared" si="16"/>
        <v>-</v>
      </c>
      <c r="JA9" s="103"/>
      <c r="JB9" s="142" t="str">
        <f>IFERROR(VLOOKUP('2.Datos'!BF9,Listas!$D$37:$E$41,2,FALSE),"")</f>
        <v/>
      </c>
      <c r="JC9" s="142" t="str">
        <f>IFERROR(VLOOKUP('2.Datos'!BG9,Listas!$D$44:$E$48,2,FALSE),"")</f>
        <v/>
      </c>
      <c r="JD9" s="151" t="str">
        <f t="shared" si="17"/>
        <v/>
      </c>
      <c r="JE9" s="151" t="str">
        <f t="shared" si="18"/>
        <v>-</v>
      </c>
      <c r="JF9" s="103"/>
      <c r="JG9" s="142" t="str">
        <f>IFERROR(VLOOKUP('2.Datos'!BJ9,Listas!$D$37:$E$41,2,FALSE),"")</f>
        <v/>
      </c>
      <c r="JH9" s="142" t="str">
        <f>IFERROR(VLOOKUP('2.Datos'!BK9,Listas!$D$44:$E$48,2,FALSE),"")</f>
        <v/>
      </c>
      <c r="JI9" s="151" t="str">
        <f t="shared" si="19"/>
        <v/>
      </c>
      <c r="JJ9" s="151" t="str">
        <f t="shared" si="20"/>
        <v>-</v>
      </c>
      <c r="JK9" s="103"/>
      <c r="JL9" s="142" t="str">
        <f>IFERROR(VLOOKUP('2.Datos'!BN9,Listas!$D$37:$E$41,2,FALSE),"")</f>
        <v/>
      </c>
      <c r="JM9" s="142" t="str">
        <f>IFERROR(VLOOKUP('2.Datos'!BO9,Listas!$D$44:$E$48,2,FALSE),"")</f>
        <v/>
      </c>
      <c r="JN9" s="151" t="str">
        <f t="shared" si="21"/>
        <v/>
      </c>
      <c r="JO9" s="151" t="str">
        <f t="shared" si="22"/>
        <v>-</v>
      </c>
      <c r="JP9" s="103"/>
      <c r="JQ9" s="142" t="str">
        <f>IFERROR(VLOOKUP('2.Datos'!BR9,Listas!$D$37:$E$41,2,FALSE),"")</f>
        <v/>
      </c>
      <c r="JR9" s="142" t="str">
        <f>IFERROR(VLOOKUP('2.Datos'!BS9,Listas!$D$44:$E$48,2,FALSE),"")</f>
        <v/>
      </c>
      <c r="JS9" s="151" t="str">
        <f t="shared" si="23"/>
        <v/>
      </c>
      <c r="JT9" s="151" t="str">
        <f t="shared" si="24"/>
        <v>-</v>
      </c>
      <c r="JU9" s="103"/>
      <c r="JV9" s="142" t="str">
        <f>IFERROR(VLOOKUP('2.Datos'!BV9,Listas!$D$37:$E$41,2,FALSE),"")</f>
        <v/>
      </c>
      <c r="JW9" s="142" t="str">
        <f>IFERROR(VLOOKUP('2.Datos'!BW9,Listas!$D$44:$E$48,2,FALSE),"")</f>
        <v/>
      </c>
      <c r="JX9" s="151" t="str">
        <f t="shared" si="25"/>
        <v/>
      </c>
      <c r="JY9" s="151" t="str">
        <f t="shared" si="26"/>
        <v>-</v>
      </c>
      <c r="JZ9" s="103"/>
      <c r="KA9" s="142" t="str">
        <f>IFERROR(VLOOKUP('2.Datos'!BZ9,Listas!$D$37:$E$41,2,FALSE),"")</f>
        <v/>
      </c>
      <c r="KB9" s="142" t="str">
        <f>IFERROR(VLOOKUP('2.Datos'!CA9,Listas!$D$44:$E$48,2,FALSE),"")</f>
        <v/>
      </c>
      <c r="KC9" s="151" t="str">
        <f t="shared" si="27"/>
        <v/>
      </c>
      <c r="KD9" s="151" t="str">
        <f t="shared" si="28"/>
        <v>-</v>
      </c>
      <c r="KE9" s="103"/>
      <c r="KF9" s="142" t="str">
        <f>IFERROR(VLOOKUP('2.Datos'!CD9,Listas!$D$37:$E$41,2,FALSE),"")</f>
        <v/>
      </c>
      <c r="KG9" s="142" t="str">
        <f>IFERROR(VLOOKUP('2.Datos'!CE9,Listas!$D$44:$E$48,2,FALSE),"")</f>
        <v/>
      </c>
      <c r="KH9" s="151" t="str">
        <f t="shared" si="29"/>
        <v/>
      </c>
      <c r="KI9" s="151" t="str">
        <f t="shared" si="30"/>
        <v>-</v>
      </c>
      <c r="KJ9" s="103"/>
      <c r="KK9" s="142" t="str">
        <f>IFERROR(VLOOKUP('2.Datos'!CH9,Listas!$D$37:$E$41,2,FALSE),"")</f>
        <v/>
      </c>
      <c r="KL9" s="142" t="str">
        <f>IFERROR(VLOOKUP('2.Datos'!CI9,Listas!$D$44:$E$48,2,FALSE),"")</f>
        <v/>
      </c>
      <c r="KM9" s="151" t="str">
        <f t="shared" si="31"/>
        <v/>
      </c>
      <c r="KN9" s="151" t="str">
        <f t="shared" si="32"/>
        <v>-</v>
      </c>
      <c r="KO9" s="103"/>
      <c r="KP9" s="142" t="str">
        <f>IFERROR(VLOOKUP('2.Datos'!CL9,Listas!$D$37:$E$41,2,FALSE),"")</f>
        <v/>
      </c>
      <c r="KQ9" s="142" t="str">
        <f>IFERROR(VLOOKUP('2.Datos'!CM9,Listas!$D$44:$E$48,2,FALSE),"")</f>
        <v/>
      </c>
      <c r="KR9" s="151" t="str">
        <f t="shared" si="33"/>
        <v/>
      </c>
      <c r="KS9" s="151" t="str">
        <f t="shared" si="34"/>
        <v>-</v>
      </c>
      <c r="KT9" s="103"/>
      <c r="KU9" s="142" t="str">
        <f>IFERROR(VLOOKUP('2.Datos'!CP9,Listas!$D$37:$E$41,2,FALSE),"")</f>
        <v/>
      </c>
      <c r="KV9" s="142" t="str">
        <f>IFERROR(VLOOKUP('2.Datos'!CQ9,Listas!$D$44:$E$48,2,FALSE),"")</f>
        <v/>
      </c>
      <c r="KW9" s="151" t="str">
        <f t="shared" si="35"/>
        <v/>
      </c>
      <c r="KX9" s="151" t="str">
        <f t="shared" si="36"/>
        <v>-</v>
      </c>
      <c r="KY9" s="103"/>
      <c r="KZ9" s="142" t="str">
        <f>IFERROR(VLOOKUP('2.Datos'!CT9,Listas!$D$37:$E$41,2,FALSE),"")</f>
        <v/>
      </c>
      <c r="LA9" s="142" t="str">
        <f>IFERROR(VLOOKUP('2.Datos'!CU9,Listas!$D$44:$E$48,2,FALSE),"")</f>
        <v/>
      </c>
      <c r="LB9" s="151" t="str">
        <f t="shared" si="37"/>
        <v/>
      </c>
      <c r="LC9" s="151" t="str">
        <f t="shared" si="38"/>
        <v>-</v>
      </c>
      <c r="LD9" s="103"/>
      <c r="LE9" s="142" t="str">
        <f>IFERROR(VLOOKUP('2.Datos'!CX9,Listas!$D$37:$E$41,2,FALSE),"")</f>
        <v/>
      </c>
      <c r="LF9" s="142" t="str">
        <f>IFERROR(VLOOKUP('2.Datos'!CY9,Listas!$D$44:$E$48,2,FALSE),"")</f>
        <v/>
      </c>
      <c r="LG9" s="151" t="str">
        <f t="shared" si="39"/>
        <v/>
      </c>
      <c r="LH9" s="151" t="str">
        <f t="shared" si="40"/>
        <v>-</v>
      </c>
      <c r="LI9" s="103"/>
      <c r="LJ9" s="142" t="str">
        <f>IFERROR(VLOOKUP('2.Datos'!DB9,Listas!$D$37:$E$41,2,FALSE),"")</f>
        <v/>
      </c>
      <c r="LK9" s="142" t="str">
        <f>IFERROR(VLOOKUP('2.Datos'!DC9,Listas!$D$44:$E$48,2,FALSE),"")</f>
        <v/>
      </c>
      <c r="LL9" s="151" t="str">
        <f t="shared" si="41"/>
        <v/>
      </c>
      <c r="LM9" s="151" t="str">
        <f t="shared" si="42"/>
        <v>-</v>
      </c>
      <c r="LN9" s="103"/>
      <c r="LO9" s="142" t="str">
        <f>IFERROR(VLOOKUP('2.Datos'!DF9,Listas!$D$37:$E$41,2,FALSE),"")</f>
        <v/>
      </c>
      <c r="LP9" s="142" t="str">
        <f>IFERROR(VLOOKUP('2.Datos'!DG9,Listas!$D$44:$E$48,2,FALSE),"")</f>
        <v/>
      </c>
      <c r="LQ9" s="151" t="str">
        <f t="shared" si="43"/>
        <v/>
      </c>
      <c r="LR9" s="151" t="str">
        <f t="shared" si="44"/>
        <v>-</v>
      </c>
      <c r="LS9" s="103"/>
      <c r="LT9" s="142" t="str">
        <f>IFERROR(VLOOKUP('2.Datos'!DJ9,Listas!$D$37:$E$41,2,FALSE),"")</f>
        <v/>
      </c>
      <c r="LU9" s="142" t="str">
        <f>IFERROR(VLOOKUP('2.Datos'!DK9,Listas!$D$44:$E$48,2,FALSE),"")</f>
        <v/>
      </c>
      <c r="LV9" s="151" t="str">
        <f t="shared" si="45"/>
        <v/>
      </c>
      <c r="LW9" s="151" t="str">
        <f t="shared" si="46"/>
        <v>-</v>
      </c>
      <c r="LX9" s="103"/>
      <c r="LY9" s="142" t="str">
        <f>IFERROR(VLOOKUP('2.Datos'!DN9,Listas!$D$37:$E$41,2,FALSE),"")</f>
        <v/>
      </c>
      <c r="LZ9" s="142" t="str">
        <f>IFERROR(VLOOKUP('2.Datos'!DO9,Listas!$D$44:$E$48,2,FALSE),"")</f>
        <v/>
      </c>
      <c r="MA9" s="151" t="str">
        <f t="shared" si="47"/>
        <v/>
      </c>
      <c r="MB9" s="151" t="str">
        <f t="shared" si="48"/>
        <v>-</v>
      </c>
      <c r="MC9" s="103"/>
      <c r="MD9" s="142" t="str">
        <f>IFERROR(VLOOKUP('2.Datos'!DR9,Listas!$D$37:$E$41,2,FALSE),"")</f>
        <v/>
      </c>
      <c r="ME9" s="142" t="str">
        <f>IFERROR(VLOOKUP('2.Datos'!DS9,Listas!$D$44:$E$48,2,FALSE),"")</f>
        <v/>
      </c>
      <c r="MF9" s="151" t="str">
        <f t="shared" si="49"/>
        <v/>
      </c>
      <c r="MG9" s="151" t="str">
        <f t="shared" si="50"/>
        <v>-</v>
      </c>
      <c r="MH9"/>
    </row>
    <row r="10" spans="1:346" ht="132" customHeight="1" x14ac:dyDescent="0.25">
      <c r="A10" s="343" t="s">
        <v>408</v>
      </c>
      <c r="B10" s="344" t="s">
        <v>60</v>
      </c>
      <c r="C10" s="344" t="s">
        <v>55</v>
      </c>
      <c r="D10" s="345" t="s">
        <v>380</v>
      </c>
      <c r="E10" s="308" t="s">
        <v>409</v>
      </c>
      <c r="F10" s="378" t="s">
        <v>410</v>
      </c>
      <c r="G10" s="346" t="s">
        <v>68</v>
      </c>
      <c r="H10" s="347" t="s">
        <v>846</v>
      </c>
      <c r="I10" s="347" t="s">
        <v>411</v>
      </c>
      <c r="J10" s="347" t="s">
        <v>847</v>
      </c>
      <c r="K10" s="308" t="s">
        <v>458</v>
      </c>
      <c r="L10" s="348" t="s">
        <v>15</v>
      </c>
      <c r="M10" s="344" t="s">
        <v>4</v>
      </c>
      <c r="N10" s="349">
        <v>1</v>
      </c>
      <c r="O10" s="349">
        <v>0</v>
      </c>
      <c r="P10" s="349">
        <v>0</v>
      </c>
      <c r="Q10" s="349">
        <v>1</v>
      </c>
      <c r="R10" s="349">
        <v>0</v>
      </c>
      <c r="S10" s="349">
        <v>0</v>
      </c>
      <c r="T10" s="349">
        <v>1</v>
      </c>
      <c r="U10" s="349"/>
      <c r="V10" s="346"/>
      <c r="W10" s="346"/>
      <c r="X10" s="350" t="str">
        <f>IF(AND(HP10&gt;=32,HP10&lt;=80),Listas!$G$36,IF(AND(HP10&gt;=16,HP10&lt;=24),Listas!$G$37,IF(AND(HP10&gt;=5,HP10&lt;=12),Listas!$G$38,IF(AND(HP10&gt;=1,HP10&lt;=4),Listas!$G$39,"-"))))</f>
        <v>-</v>
      </c>
      <c r="Y10" s="351" t="str">
        <f t="shared" si="2"/>
        <v/>
      </c>
      <c r="Z10" s="352">
        <f>IFERROR(VLOOKUP(L10,Listas!$H$4:$I$8,2,FALSE),"")</f>
        <v>4</v>
      </c>
      <c r="AA10" s="316" t="s">
        <v>466</v>
      </c>
      <c r="AB10" s="362" t="s">
        <v>869</v>
      </c>
      <c r="AC10" s="254"/>
      <c r="AD10" s="346" t="s">
        <v>43</v>
      </c>
      <c r="AE10" s="346" t="s">
        <v>8</v>
      </c>
      <c r="AF10" s="353" t="str">
        <f>IF(AND(HU10&gt;=32,HU10&lt;=80),Listas!$G$36,IF(AND(HU10&gt;=16,HU10&lt;=24),Listas!$G$37,IF(AND(HU10&gt;=5,HU10&lt;=12),Listas!$G$38,IF(AND(HU10&gt;=1,HU10&lt;=4),Listas!$G$39,"-"))))</f>
        <v>Tolerable</v>
      </c>
      <c r="AG10" s="254" t="s">
        <v>534</v>
      </c>
      <c r="AH10" s="346" t="s">
        <v>42</v>
      </c>
      <c r="AI10" s="346" t="s">
        <v>8</v>
      </c>
      <c r="AJ10" s="353" t="str">
        <f>IF(AND(HZ10&gt;=32,HZ10&lt;=80),Listas!$G$36,IF(AND(HZ10&gt;=16,HZ10&lt;=24),Listas!$G$37,IF(AND(HZ10&gt;=5,HZ10&lt;=12),Listas!$G$38,IF(AND(HZ10&gt;=1,HZ10&lt;=4),Listas!$G$39,"-"))))</f>
        <v>Aceptable</v>
      </c>
      <c r="AK10" s="357"/>
      <c r="AL10" s="361" t="s">
        <v>42</v>
      </c>
      <c r="AM10" s="361" t="s">
        <v>8</v>
      </c>
      <c r="AN10" s="353" t="str">
        <f>IF(AND(IE10&gt;=32,IE10&lt;=80),Listas!$G$36,IF(AND(IE10&gt;=16,IE10&lt;=24),Listas!$G$37,IF(AND(IE10&gt;=5,IE10&lt;=12),Listas!$G$38,IF(AND(IE10&gt;=1,IE10&lt;=4),Listas!$G$39,"-"))))</f>
        <v>Aceptable</v>
      </c>
      <c r="AO10" s="357" t="s">
        <v>672</v>
      </c>
      <c r="AP10" s="358" t="s">
        <v>42</v>
      </c>
      <c r="AQ10" s="358" t="s">
        <v>8</v>
      </c>
      <c r="AR10" s="353" t="str">
        <f>IF(AND(IJ10&gt;=32,IJ10&lt;=80),Listas!$G$36,IF(AND(IJ10&gt;=16,IJ10&lt;=24),Listas!$G$37,IF(AND(IJ10&gt;=5,IJ10&lt;=12),Listas!$G$38,IF(AND(IJ10&gt;=1,IJ10&lt;=4),Listas!$G$39,"-"))))</f>
        <v>Aceptable</v>
      </c>
      <c r="AS10" s="325"/>
      <c r="AT10" s="224"/>
      <c r="AU10" s="224"/>
      <c r="AV10" s="113"/>
      <c r="AW10" s="226"/>
      <c r="AX10" s="224"/>
      <c r="AY10" s="224"/>
      <c r="AZ10" s="113" t="str">
        <f>IF(AND(IT10&gt;=32,IT10&lt;=80),Listas!$G$36,IF(AND(IT10&gt;=16,IT10&lt;=24),Listas!$G$37,IF(AND(IT10&gt;=5,IT10&lt;=12),Listas!$G$38,IF(AND(IT10&gt;=1,IT10&lt;=4),Listas!$G$39,"-"))))</f>
        <v>-</v>
      </c>
      <c r="BA10" s="226"/>
      <c r="BB10" s="224"/>
      <c r="BC10" s="224"/>
      <c r="BD10" s="113" t="str">
        <f>IF(AND(IY10&gt;=32,IY10&lt;=80),Listas!$G$36,IF(AND(IY10&gt;=16,IY10&lt;=24),Listas!$G$37,IF(AND(IY10&gt;=5,IY10&lt;=12),Listas!$G$38,IF(AND(IY10&gt;=1,IY10&lt;=4),Listas!$G$39,"-"))))</f>
        <v>-</v>
      </c>
      <c r="BE10" s="226"/>
      <c r="BF10" s="224"/>
      <c r="BG10" s="224"/>
      <c r="BH10" s="113" t="str">
        <f>IF(AND(JD10&gt;=32,JD10&lt;=80),Listas!$G$36,IF(AND(JD10&gt;=16,JD10&lt;=24),Listas!$G$37,IF(AND(JD10&gt;=5,JD10&lt;=12),Listas!$G$38,IF(AND(JD10&gt;=1,JD10&lt;=4),Listas!$G$39,"-"))))</f>
        <v>-</v>
      </c>
      <c r="BI10" s="226"/>
      <c r="BJ10" s="224"/>
      <c r="BK10" s="224"/>
      <c r="BL10" s="113" t="str">
        <f>IF(AND(JI10&gt;=32,JI10&lt;=80),Listas!$G$36,IF(AND(JI10&gt;=16,JI10&lt;=24),Listas!$G$37,IF(AND(JI10&gt;=5,JI10&lt;=12),Listas!$G$38,IF(AND(JI10&gt;=1,JI10&lt;=4),Listas!$G$39,"-"))))</f>
        <v>-</v>
      </c>
      <c r="BM10" s="226"/>
      <c r="BN10" s="224"/>
      <c r="BO10" s="224"/>
      <c r="BP10" s="113" t="str">
        <f>IF(AND(JN10&gt;=32,JN10&lt;=80),Listas!$G$36,IF(AND(JN10&gt;=16,JN10&lt;=24),Listas!$G$37,IF(AND(JN10&gt;=5,JN10&lt;=12),Listas!$G$38,IF(AND(JN10&gt;=1,JN10&lt;=4),Listas!$G$39,"-"))))</f>
        <v>-</v>
      </c>
      <c r="BQ10" s="226"/>
      <c r="BR10" s="224"/>
      <c r="BS10" s="224"/>
      <c r="BT10" s="113" t="str">
        <f>IF(AND(JS10&gt;=32,JS10&lt;=80),Listas!$G$36,IF(AND(JS10&gt;=16,JS10&lt;=24),Listas!$G$37,IF(AND(JS10&gt;=5,JS10&lt;=12),Listas!$G$38,IF(AND(JS10&gt;=1,JS10&lt;=4),Listas!$G$39,"-"))))</f>
        <v>-</v>
      </c>
      <c r="BU10" s="226"/>
      <c r="BV10" s="223"/>
      <c r="BW10" s="223"/>
      <c r="BX10" s="113" t="str">
        <f>IF(AND(JX10&gt;=32,JX10&lt;=80),Listas!$G$36,IF(AND(JX10&gt;=16,JX10&lt;=24),Listas!$G$37,IF(AND(JX10&gt;=5,JX10&lt;=12),Listas!$G$38,IF(AND(JX10&gt;=1,JX10&lt;=4),Listas!$G$39,"-"))))</f>
        <v>-</v>
      </c>
      <c r="BY10" s="226"/>
      <c r="BZ10" s="223"/>
      <c r="CA10" s="223"/>
      <c r="CB10" s="113" t="str">
        <f>IF(AND(KC10&gt;=32,KC10&lt;=80),Listas!$G$36,IF(AND(KC10&gt;=16,KC10&lt;=24),Listas!$G$37,IF(AND(KC10&gt;=5,KC10&lt;=12),Listas!$G$38,IF(AND(KC10&gt;=1,KC10&lt;=4),Listas!$G$39,"-"))))</f>
        <v>-</v>
      </c>
      <c r="CC10" s="226"/>
      <c r="CD10" s="223"/>
      <c r="CE10" s="223"/>
      <c r="CF10" s="113" t="str">
        <f>IF(AND(KH10&gt;=32,KH10&lt;=80),Listas!$G$36,IF(AND(KH10&gt;=16,KH10&lt;=24),Listas!$G$37,IF(AND(KH10&gt;=5,KH10&lt;=12),Listas!$G$38,IF(AND(KH10&gt;=1,KH10&lt;=4),Listas!$G$39,"-"))))</f>
        <v>-</v>
      </c>
      <c r="CG10" s="226"/>
      <c r="CH10" s="223"/>
      <c r="CI10" s="223"/>
      <c r="CJ10" s="113" t="str">
        <f>IF(AND(KM10&gt;=32,KM10&lt;=80),Listas!$G$36,IF(AND(KM10&gt;=16,KM10&lt;=24),Listas!$G$37,IF(AND(KM10&gt;=5,KM10&lt;=12),Listas!$G$38,IF(AND(KM10&gt;=1,KM10&lt;=4),Listas!$G$39,"-"))))</f>
        <v>-</v>
      </c>
      <c r="CK10" s="226"/>
      <c r="CL10" s="223"/>
      <c r="CM10" s="223"/>
      <c r="CN10" s="113" t="str">
        <f>IF(AND(KR10&gt;=32,KR10&lt;=80),Listas!$G$36,IF(AND(KR10&gt;=16,KR10&lt;=24),Listas!$G$37,IF(AND(KR10&gt;=5,KR10&lt;=12),Listas!$G$38,IF(AND(KR10&gt;=1,KR10&lt;=4),Listas!$G$39,"-"))))</f>
        <v>-</v>
      </c>
      <c r="CO10" s="226"/>
      <c r="CP10" s="223"/>
      <c r="CQ10" s="223"/>
      <c r="CR10" s="113" t="str">
        <f>IF(AND(KW10&gt;=32,KW10&lt;=80),Listas!$G$36,IF(AND(KW10&gt;=16,KW10&lt;=24),Listas!$G$37,IF(AND(KW10&gt;=5,KW10&lt;=12),Listas!$G$38,IF(AND(KW10&gt;=1,KW10&lt;=4),Listas!$G$39,"-"))))</f>
        <v>-</v>
      </c>
      <c r="CS10" s="226"/>
      <c r="CT10" s="223"/>
      <c r="CU10" s="223"/>
      <c r="CV10" s="113" t="str">
        <f>IF(AND(LB10&gt;=32,LB10&lt;=80),Listas!$G$36,IF(AND(LB10&gt;=16,LB10&lt;=24),Listas!$G$37,IF(AND(LB10&gt;=5,LB10&lt;=12),Listas!$G$38,IF(AND(LB10&gt;=1,LB10&lt;=4),Listas!$G$39,"-"))))</f>
        <v>-</v>
      </c>
      <c r="CW10" s="226"/>
      <c r="CX10" s="223"/>
      <c r="CY10" s="223"/>
      <c r="CZ10" s="113" t="str">
        <f>IF(AND(LG10&gt;=32,LG10&lt;=80),Listas!$G$36,IF(AND(LG10&gt;=16,LG10&lt;=24),Listas!$G$37,IF(AND(LG10&gt;=5,LG10&lt;=12),Listas!$G$38,IF(AND(LG10&gt;=1,LG10&lt;=4),Listas!$G$39,"-"))))</f>
        <v>-</v>
      </c>
      <c r="DA10" s="226"/>
      <c r="DB10" s="223"/>
      <c r="DC10" s="223"/>
      <c r="DD10" s="113" t="str">
        <f>IF(AND(LL10&gt;=32,LL10&lt;=80),Listas!$G$36,IF(AND(LL10&gt;=16,LL10&lt;=24),Listas!$G$37,IF(AND(LL10&gt;=5,LL10&lt;=12),Listas!$G$38,IF(AND(LL10&gt;=1,LL10&lt;=4),Listas!$G$39,"-"))))</f>
        <v>-</v>
      </c>
      <c r="DE10" s="226"/>
      <c r="DF10" s="223"/>
      <c r="DG10" s="223"/>
      <c r="DH10" s="113" t="str">
        <f>IF(AND(LQ10&gt;=32,LQ10&lt;=80),Listas!$G$36,IF(AND(LQ10&gt;=16,LQ10&lt;=24),Listas!$G$37,IF(AND(LQ10&gt;=5,LQ10&lt;=12),Listas!$G$38,IF(AND(LQ10&gt;=1,LQ10&lt;=4),Listas!$G$39,"-"))))</f>
        <v>-</v>
      </c>
      <c r="DI10" s="226"/>
      <c r="DJ10" s="223"/>
      <c r="DK10" s="223"/>
      <c r="DL10" s="113" t="str">
        <f>IF(AND(LV10&gt;=32,LV10&lt;=80),Listas!$G$36,IF(AND(LV10&gt;=16,LV10&lt;=24),Listas!$G$37,IF(AND(LV10&gt;=5,LV10&lt;=12),Listas!$G$38,IF(AND(LV10&gt;=1,LV10&lt;=4),Listas!$G$39,"-"))))</f>
        <v>-</v>
      </c>
      <c r="DM10" s="226"/>
      <c r="DN10" s="223"/>
      <c r="DO10" s="223"/>
      <c r="DP10" s="113" t="str">
        <f>IF(AND(MA10&gt;=32,MA10&lt;=80),Listas!$G$36,IF(AND(MA10&gt;=16,MA10&lt;=24),Listas!$G$37,IF(AND(MA10&gt;=5,MA10&lt;=12),Listas!$G$38,IF(AND(MA10&gt;=1,MA10&lt;=4),Listas!$G$39,"-"))))</f>
        <v>-</v>
      </c>
      <c r="DQ10" s="226"/>
      <c r="DR10" s="223"/>
      <c r="DS10" s="223"/>
      <c r="DT10" s="113" t="str">
        <f>IF(AND(MF10&gt;=32,MF10&lt;=80),Listas!$G$36,IF(AND(MF10&gt;=16,MF10&lt;=24),Listas!$G$37,IF(AND(MF10&gt;=5,MF10&lt;=12),Listas!$G$38,IF(AND(MF10&gt;=1,MF10&lt;=4),Listas!$G$39,"-"))))</f>
        <v>-</v>
      </c>
      <c r="HM10" s="150" t="str">
        <f>IF('2.Datos'!A10&lt;&gt;"",'2.Datos'!A10,"")</f>
        <v>R8</v>
      </c>
      <c r="HN10" s="142" t="str">
        <f>IFERROR(VLOOKUP('2.Datos'!V10,Listas!$D$37:$E$41,2,FALSE),"")</f>
        <v/>
      </c>
      <c r="HO10" s="142" t="str">
        <f>IFERROR(VLOOKUP('2.Datos'!W10,Listas!$D$44:$E$48,2,FALSE),"")</f>
        <v/>
      </c>
      <c r="HP10" s="142" t="str">
        <f t="shared" si="0"/>
        <v/>
      </c>
      <c r="HQ10" s="151" t="str">
        <f t="shared" si="1"/>
        <v>-</v>
      </c>
      <c r="HR10" s="103"/>
      <c r="HS10" s="142">
        <f>IFERROR(VLOOKUP('2.Datos'!AD10,Listas!$D$37:$E$41,2,FALSE),"")</f>
        <v>2</v>
      </c>
      <c r="HT10" s="142">
        <f>IFERROR(VLOOKUP('2.Datos'!AE10,Listas!$D$44:$E$48,2,FALSE),"")</f>
        <v>4</v>
      </c>
      <c r="HU10" s="151">
        <f t="shared" si="3"/>
        <v>8</v>
      </c>
      <c r="HV10" s="151">
        <f t="shared" si="4"/>
        <v>24</v>
      </c>
      <c r="HW10" s="103"/>
      <c r="HX10" s="142">
        <f>IFERROR(VLOOKUP('2.Datos'!AH10,Listas!$D$37:$E$41,2,FALSE),"")</f>
        <v>1</v>
      </c>
      <c r="HY10" s="142">
        <f>IFERROR(VLOOKUP('2.Datos'!AI10,Listas!$D$44:$E$48,2,FALSE),"")</f>
        <v>4</v>
      </c>
      <c r="HZ10" s="151">
        <f t="shared" si="5"/>
        <v>4</v>
      </c>
      <c r="IA10" s="151">
        <f t="shared" si="6"/>
        <v>14</v>
      </c>
      <c r="IB10" s="103"/>
      <c r="IC10" s="142">
        <f>IFERROR(VLOOKUP('2.Datos'!AL10,Listas!$D$37:$E$41,2,FALSE),"")</f>
        <v>1</v>
      </c>
      <c r="ID10" s="142">
        <f>IFERROR(VLOOKUP('2.Datos'!AM10,Listas!$D$44:$E$48,2,FALSE),"")</f>
        <v>4</v>
      </c>
      <c r="IE10" s="151">
        <f t="shared" si="7"/>
        <v>4</v>
      </c>
      <c r="IF10" s="151">
        <f t="shared" si="8"/>
        <v>14</v>
      </c>
      <c r="IG10" s="103"/>
      <c r="IH10" s="142">
        <f>IFERROR(VLOOKUP('2.Datos'!AP10,Listas!$D$37:$E$41,2,FALSE),"")</f>
        <v>1</v>
      </c>
      <c r="II10" s="142">
        <f>IFERROR(VLOOKUP('2.Datos'!AQ10,Listas!$D$44:$E$48,2,FALSE),"")</f>
        <v>4</v>
      </c>
      <c r="IJ10" s="151">
        <f t="shared" si="9"/>
        <v>4</v>
      </c>
      <c r="IK10" s="151">
        <f t="shared" si="10"/>
        <v>14</v>
      </c>
      <c r="IL10" s="103"/>
      <c r="IM10" s="142" t="str">
        <f>IFERROR(VLOOKUP('2.Datos'!AT10,Listas!$D$37:$E$41,2,FALSE),"")</f>
        <v/>
      </c>
      <c r="IN10" s="142" t="str">
        <f>IFERROR(VLOOKUP('2.Datos'!AU10,Listas!$D$44:$E$48,2,FALSE),"")</f>
        <v/>
      </c>
      <c r="IO10" s="151" t="str">
        <f t="shared" si="11"/>
        <v/>
      </c>
      <c r="IP10" s="151" t="str">
        <f t="shared" si="12"/>
        <v>-</v>
      </c>
      <c r="IQ10" s="103"/>
      <c r="IR10" s="142" t="str">
        <f>IFERROR(VLOOKUP('2.Datos'!AX10,Listas!$D$37:$E$41,2,FALSE),"")</f>
        <v/>
      </c>
      <c r="IS10" s="142" t="str">
        <f>IFERROR(VLOOKUP('2.Datos'!AY10,Listas!$D$44:$E$48,2,FALSE),"")</f>
        <v/>
      </c>
      <c r="IT10" s="151" t="str">
        <f t="shared" si="13"/>
        <v/>
      </c>
      <c r="IU10" s="151" t="str">
        <f t="shared" si="14"/>
        <v>-</v>
      </c>
      <c r="IV10" s="103"/>
      <c r="IW10" s="142" t="str">
        <f>IFERROR(VLOOKUP('2.Datos'!BB10,Listas!$D$37:$E$41,2,FALSE),"")</f>
        <v/>
      </c>
      <c r="IX10" s="142" t="str">
        <f>IFERROR(VLOOKUP('2.Datos'!BC10,Listas!$D$44:$E$48,2,FALSE),"")</f>
        <v/>
      </c>
      <c r="IY10" s="151" t="str">
        <f t="shared" si="15"/>
        <v/>
      </c>
      <c r="IZ10" s="151" t="str">
        <f t="shared" si="16"/>
        <v>-</v>
      </c>
      <c r="JA10" s="103"/>
      <c r="JB10" s="142" t="str">
        <f>IFERROR(VLOOKUP('2.Datos'!BF10,Listas!$D$37:$E$41,2,FALSE),"")</f>
        <v/>
      </c>
      <c r="JC10" s="142" t="str">
        <f>IFERROR(VLOOKUP('2.Datos'!BG10,Listas!$D$44:$E$48,2,FALSE),"")</f>
        <v/>
      </c>
      <c r="JD10" s="151" t="str">
        <f t="shared" si="17"/>
        <v/>
      </c>
      <c r="JE10" s="151" t="str">
        <f t="shared" si="18"/>
        <v>-</v>
      </c>
      <c r="JF10" s="103"/>
      <c r="JG10" s="142" t="str">
        <f>IFERROR(VLOOKUP('2.Datos'!BJ10,Listas!$D$37:$E$41,2,FALSE),"")</f>
        <v/>
      </c>
      <c r="JH10" s="142" t="str">
        <f>IFERROR(VLOOKUP('2.Datos'!BK10,Listas!$D$44:$E$48,2,FALSE),"")</f>
        <v/>
      </c>
      <c r="JI10" s="151" t="str">
        <f t="shared" si="19"/>
        <v/>
      </c>
      <c r="JJ10" s="151" t="str">
        <f t="shared" si="20"/>
        <v>-</v>
      </c>
      <c r="JK10" s="103"/>
      <c r="JL10" s="142" t="str">
        <f>IFERROR(VLOOKUP('2.Datos'!BN10,Listas!$D$37:$E$41,2,FALSE),"")</f>
        <v/>
      </c>
      <c r="JM10" s="142" t="str">
        <f>IFERROR(VLOOKUP('2.Datos'!BO10,Listas!$D$44:$E$48,2,FALSE),"")</f>
        <v/>
      </c>
      <c r="JN10" s="151" t="str">
        <f t="shared" si="21"/>
        <v/>
      </c>
      <c r="JO10" s="151" t="str">
        <f t="shared" si="22"/>
        <v>-</v>
      </c>
      <c r="JP10" s="103"/>
      <c r="JQ10" s="142" t="str">
        <f>IFERROR(VLOOKUP('2.Datos'!BR10,Listas!$D$37:$E$41,2,FALSE),"")</f>
        <v/>
      </c>
      <c r="JR10" s="142" t="str">
        <f>IFERROR(VLOOKUP('2.Datos'!BS10,Listas!$D$44:$E$48,2,FALSE),"")</f>
        <v/>
      </c>
      <c r="JS10" s="151" t="str">
        <f t="shared" si="23"/>
        <v/>
      </c>
      <c r="JT10" s="151" t="str">
        <f t="shared" si="24"/>
        <v>-</v>
      </c>
      <c r="JU10" s="103"/>
      <c r="JV10" s="142" t="str">
        <f>IFERROR(VLOOKUP('2.Datos'!BV10,Listas!$D$37:$E$41,2,FALSE),"")</f>
        <v/>
      </c>
      <c r="JW10" s="142" t="str">
        <f>IFERROR(VLOOKUP('2.Datos'!BW10,Listas!$D$44:$E$48,2,FALSE),"")</f>
        <v/>
      </c>
      <c r="JX10" s="151" t="str">
        <f t="shared" si="25"/>
        <v/>
      </c>
      <c r="JY10" s="151" t="str">
        <f t="shared" si="26"/>
        <v>-</v>
      </c>
      <c r="JZ10" s="103"/>
      <c r="KA10" s="142" t="str">
        <f>IFERROR(VLOOKUP('2.Datos'!BZ10,Listas!$D$37:$E$41,2,FALSE),"")</f>
        <v/>
      </c>
      <c r="KB10" s="142" t="str">
        <f>IFERROR(VLOOKUP('2.Datos'!CA10,Listas!$D$44:$E$48,2,FALSE),"")</f>
        <v/>
      </c>
      <c r="KC10" s="151" t="str">
        <f t="shared" si="27"/>
        <v/>
      </c>
      <c r="KD10" s="151" t="str">
        <f t="shared" si="28"/>
        <v>-</v>
      </c>
      <c r="KE10" s="103"/>
      <c r="KF10" s="142" t="str">
        <f>IFERROR(VLOOKUP('2.Datos'!CD10,Listas!$D$37:$E$41,2,FALSE),"")</f>
        <v/>
      </c>
      <c r="KG10" s="142" t="str">
        <f>IFERROR(VLOOKUP('2.Datos'!CE10,Listas!$D$44:$E$48,2,FALSE),"")</f>
        <v/>
      </c>
      <c r="KH10" s="151" t="str">
        <f t="shared" si="29"/>
        <v/>
      </c>
      <c r="KI10" s="151" t="str">
        <f t="shared" si="30"/>
        <v>-</v>
      </c>
      <c r="KJ10" s="103"/>
      <c r="KK10" s="142" t="str">
        <f>IFERROR(VLOOKUP('2.Datos'!CH10,Listas!$D$37:$E$41,2,FALSE),"")</f>
        <v/>
      </c>
      <c r="KL10" s="142" t="str">
        <f>IFERROR(VLOOKUP('2.Datos'!CI10,Listas!$D$44:$E$48,2,FALSE),"")</f>
        <v/>
      </c>
      <c r="KM10" s="151" t="str">
        <f t="shared" si="31"/>
        <v/>
      </c>
      <c r="KN10" s="151" t="str">
        <f t="shared" si="32"/>
        <v>-</v>
      </c>
      <c r="KO10" s="103"/>
      <c r="KP10" s="142" t="str">
        <f>IFERROR(VLOOKUP('2.Datos'!CL10,Listas!$D$37:$E$41,2,FALSE),"")</f>
        <v/>
      </c>
      <c r="KQ10" s="142" t="str">
        <f>IFERROR(VLOOKUP('2.Datos'!CM10,Listas!$D$44:$E$48,2,FALSE),"")</f>
        <v/>
      </c>
      <c r="KR10" s="151" t="str">
        <f t="shared" si="33"/>
        <v/>
      </c>
      <c r="KS10" s="151" t="str">
        <f t="shared" si="34"/>
        <v>-</v>
      </c>
      <c r="KT10" s="103"/>
      <c r="KU10" s="142" t="str">
        <f>IFERROR(VLOOKUP('2.Datos'!CP10,Listas!$D$37:$E$41,2,FALSE),"")</f>
        <v/>
      </c>
      <c r="KV10" s="142" t="str">
        <f>IFERROR(VLOOKUP('2.Datos'!CQ10,Listas!$D$44:$E$48,2,FALSE),"")</f>
        <v/>
      </c>
      <c r="KW10" s="151" t="str">
        <f t="shared" si="35"/>
        <v/>
      </c>
      <c r="KX10" s="151" t="str">
        <f t="shared" si="36"/>
        <v>-</v>
      </c>
      <c r="KY10" s="103"/>
      <c r="KZ10" s="142" t="str">
        <f>IFERROR(VLOOKUP('2.Datos'!CT10,Listas!$D$37:$E$41,2,FALSE),"")</f>
        <v/>
      </c>
      <c r="LA10" s="142" t="str">
        <f>IFERROR(VLOOKUP('2.Datos'!CU10,Listas!$D$44:$E$48,2,FALSE),"")</f>
        <v/>
      </c>
      <c r="LB10" s="151" t="str">
        <f t="shared" si="37"/>
        <v/>
      </c>
      <c r="LC10" s="151" t="str">
        <f t="shared" si="38"/>
        <v>-</v>
      </c>
      <c r="LD10" s="103"/>
      <c r="LE10" s="142" t="str">
        <f>IFERROR(VLOOKUP('2.Datos'!CX10,Listas!$D$37:$E$41,2,FALSE),"")</f>
        <v/>
      </c>
      <c r="LF10" s="142" t="str">
        <f>IFERROR(VLOOKUP('2.Datos'!CY10,Listas!$D$44:$E$48,2,FALSE),"")</f>
        <v/>
      </c>
      <c r="LG10" s="151" t="str">
        <f t="shared" si="39"/>
        <v/>
      </c>
      <c r="LH10" s="151" t="str">
        <f t="shared" si="40"/>
        <v>-</v>
      </c>
      <c r="LI10" s="103"/>
      <c r="LJ10" s="142" t="str">
        <f>IFERROR(VLOOKUP('2.Datos'!DB10,Listas!$D$37:$E$41,2,FALSE),"")</f>
        <v/>
      </c>
      <c r="LK10" s="142" t="str">
        <f>IFERROR(VLOOKUP('2.Datos'!DC10,Listas!$D$44:$E$48,2,FALSE),"")</f>
        <v/>
      </c>
      <c r="LL10" s="151" t="str">
        <f t="shared" si="41"/>
        <v/>
      </c>
      <c r="LM10" s="151" t="str">
        <f t="shared" si="42"/>
        <v>-</v>
      </c>
      <c r="LN10" s="103"/>
      <c r="LO10" s="142" t="str">
        <f>IFERROR(VLOOKUP('2.Datos'!DF10,Listas!$D$37:$E$41,2,FALSE),"")</f>
        <v/>
      </c>
      <c r="LP10" s="142" t="str">
        <f>IFERROR(VLOOKUP('2.Datos'!DG10,Listas!$D$44:$E$48,2,FALSE),"")</f>
        <v/>
      </c>
      <c r="LQ10" s="151" t="str">
        <f t="shared" si="43"/>
        <v/>
      </c>
      <c r="LR10" s="151" t="str">
        <f t="shared" si="44"/>
        <v>-</v>
      </c>
      <c r="LS10" s="103"/>
      <c r="LT10" s="142" t="str">
        <f>IFERROR(VLOOKUP('2.Datos'!DJ10,Listas!$D$37:$E$41,2,FALSE),"")</f>
        <v/>
      </c>
      <c r="LU10" s="142" t="str">
        <f>IFERROR(VLOOKUP('2.Datos'!DK10,Listas!$D$44:$E$48,2,FALSE),"")</f>
        <v/>
      </c>
      <c r="LV10" s="151" t="str">
        <f t="shared" si="45"/>
        <v/>
      </c>
      <c r="LW10" s="151" t="str">
        <f t="shared" si="46"/>
        <v>-</v>
      </c>
      <c r="LX10" s="103"/>
      <c r="LY10" s="142" t="str">
        <f>IFERROR(VLOOKUP('2.Datos'!DN10,Listas!$D$37:$E$41,2,FALSE),"")</f>
        <v/>
      </c>
      <c r="LZ10" s="142" t="str">
        <f>IFERROR(VLOOKUP('2.Datos'!DO10,Listas!$D$44:$E$48,2,FALSE),"")</f>
        <v/>
      </c>
      <c r="MA10" s="151" t="str">
        <f t="shared" si="47"/>
        <v/>
      </c>
      <c r="MB10" s="151" t="str">
        <f t="shared" si="48"/>
        <v>-</v>
      </c>
      <c r="MC10" s="103"/>
      <c r="MD10" s="142" t="str">
        <f>IFERROR(VLOOKUP('2.Datos'!DR10,Listas!$D$37:$E$41,2,FALSE),"")</f>
        <v/>
      </c>
      <c r="ME10" s="142" t="str">
        <f>IFERROR(VLOOKUP('2.Datos'!DS10,Listas!$D$44:$E$48,2,FALSE),"")</f>
        <v/>
      </c>
      <c r="MF10" s="151" t="str">
        <f t="shared" si="49"/>
        <v/>
      </c>
      <c r="MG10" s="151" t="str">
        <f t="shared" si="50"/>
        <v>-</v>
      </c>
      <c r="MH10"/>
    </row>
    <row r="11" spans="1:346" ht="177.6" customHeight="1" x14ac:dyDescent="0.25">
      <c r="A11" s="343" t="s">
        <v>412</v>
      </c>
      <c r="B11" s="344" t="s">
        <v>60</v>
      </c>
      <c r="C11" s="344" t="s">
        <v>55</v>
      </c>
      <c r="D11" s="345" t="s">
        <v>380</v>
      </c>
      <c r="E11" s="308" t="s">
        <v>497</v>
      </c>
      <c r="F11" s="378" t="s">
        <v>413</v>
      </c>
      <c r="G11" s="346" t="s">
        <v>68</v>
      </c>
      <c r="H11" s="347" t="s">
        <v>848</v>
      </c>
      <c r="I11" s="347" t="s">
        <v>411</v>
      </c>
      <c r="J11" s="347" t="s">
        <v>644</v>
      </c>
      <c r="K11" s="308" t="s">
        <v>459</v>
      </c>
      <c r="L11" s="348" t="s">
        <v>15</v>
      </c>
      <c r="M11" s="344" t="s">
        <v>4</v>
      </c>
      <c r="N11" s="349">
        <v>1</v>
      </c>
      <c r="O11" s="349">
        <v>0</v>
      </c>
      <c r="P11" s="349">
        <v>0</v>
      </c>
      <c r="Q11" s="349">
        <v>1</v>
      </c>
      <c r="R11" s="349">
        <v>0</v>
      </c>
      <c r="S11" s="349">
        <v>0</v>
      </c>
      <c r="T11" s="349">
        <v>1</v>
      </c>
      <c r="U11" s="349">
        <v>0</v>
      </c>
      <c r="V11" s="346" t="s">
        <v>43</v>
      </c>
      <c r="W11" s="346" t="s">
        <v>8</v>
      </c>
      <c r="X11" s="350" t="str">
        <f>IF(AND(HP11&gt;=32,HP11&lt;=80),Listas!$G$36,IF(AND(HP11&gt;=16,HP11&lt;=24),Listas!$G$37,IF(AND(HP11&gt;=5,HP11&lt;=12),Listas!$G$38,IF(AND(HP11&gt;=1,HP11&lt;=4),Listas!$G$39,"-"))))</f>
        <v>Tolerable</v>
      </c>
      <c r="Y11" s="351">
        <f t="shared" si="2"/>
        <v>8</v>
      </c>
      <c r="Z11" s="352">
        <f>IFERROR(VLOOKUP(L11,Listas!$H$4:$I$8,2,FALSE),"")</f>
        <v>4</v>
      </c>
      <c r="AA11" s="316" t="s">
        <v>592</v>
      </c>
      <c r="AB11" s="316" t="s">
        <v>870</v>
      </c>
      <c r="AC11" s="292"/>
      <c r="AD11" s="346" t="s">
        <v>43</v>
      </c>
      <c r="AE11" s="346" t="s">
        <v>8</v>
      </c>
      <c r="AF11" s="353" t="str">
        <f>IF(AND(HU11&gt;=32,HU11&lt;=80),Listas!$G$36,IF(AND(HU11&gt;=16,HU11&lt;=24),Listas!$G$37,IF(AND(HU11&gt;=5,HU11&lt;=12),Listas!$G$38,IF(AND(HU11&gt;=1,HU11&lt;=4),Listas!$G$39,"-"))))</f>
        <v>Tolerable</v>
      </c>
      <c r="AG11" s="363" t="s">
        <v>535</v>
      </c>
      <c r="AH11" s="346" t="s">
        <v>43</v>
      </c>
      <c r="AI11" s="346" t="s">
        <v>8</v>
      </c>
      <c r="AJ11" s="353" t="str">
        <f>IF(AND(HZ11&gt;=32,HZ11&lt;=80),Listas!$G$36,IF(AND(HZ11&gt;=16,HZ11&lt;=24),Listas!$G$37,IF(AND(HZ11&gt;=5,HZ11&lt;=12),Listas!$G$38,IF(AND(HZ11&gt;=1,HZ11&lt;=4),Listas!$G$39,"-"))))</f>
        <v>Tolerable</v>
      </c>
      <c r="AK11" s="357"/>
      <c r="AL11" s="361" t="s">
        <v>43</v>
      </c>
      <c r="AM11" s="361" t="s">
        <v>8</v>
      </c>
      <c r="AN11" s="353" t="str">
        <f>IF(AND(IE11&gt;=32,IE11&lt;=80),Listas!$G$36,IF(AND(IE11&gt;=16,IE11&lt;=24),Listas!$G$37,IF(AND(IE11&gt;=5,IE11&lt;=12),Listas!$G$38,IF(AND(IE11&gt;=1,IE11&lt;=4),Listas!$G$39,"-"))))</f>
        <v>Tolerable</v>
      </c>
      <c r="AO11" s="357" t="s">
        <v>672</v>
      </c>
      <c r="AP11" s="358" t="s">
        <v>43</v>
      </c>
      <c r="AQ11" s="358" t="s">
        <v>8</v>
      </c>
      <c r="AR11" s="353" t="str">
        <f>IF(AND(IJ11&gt;=32,IJ11&lt;=80),Listas!$G$36,IF(AND(IJ11&gt;=16,IJ11&lt;=24),Listas!$G$37,IF(AND(IJ11&gt;=5,IJ11&lt;=12),Listas!$G$38,IF(AND(IJ11&gt;=1,IJ11&lt;=4),Listas!$G$39,"-"))))</f>
        <v>Tolerable</v>
      </c>
      <c r="AS11" s="325"/>
      <c r="AT11" s="224"/>
      <c r="AU11" s="224"/>
      <c r="AV11" s="113"/>
      <c r="AW11" s="226"/>
      <c r="AX11" s="224"/>
      <c r="AY11" s="224"/>
      <c r="AZ11" s="113" t="str">
        <f>IF(AND(IT11&gt;=32,IT11&lt;=80),Listas!$G$36,IF(AND(IT11&gt;=16,IT11&lt;=24),Listas!$G$37,IF(AND(IT11&gt;=5,IT11&lt;=12),Listas!$G$38,IF(AND(IT11&gt;=1,IT11&lt;=4),Listas!$G$39,"-"))))</f>
        <v>-</v>
      </c>
      <c r="BA11" s="226"/>
      <c r="BB11" s="224"/>
      <c r="BC11" s="224"/>
      <c r="BD11" s="113" t="str">
        <f>IF(AND(IY11&gt;=32,IY11&lt;=80),Listas!$G$36,IF(AND(IY11&gt;=16,IY11&lt;=24),Listas!$G$37,IF(AND(IY11&gt;=5,IY11&lt;=12),Listas!$G$38,IF(AND(IY11&gt;=1,IY11&lt;=4),Listas!$G$39,"-"))))</f>
        <v>-</v>
      </c>
      <c r="BE11" s="226"/>
      <c r="BF11" s="224"/>
      <c r="BG11" s="224"/>
      <c r="BH11" s="113" t="str">
        <f>IF(AND(JD11&gt;=32,JD11&lt;=80),Listas!$G$36,IF(AND(JD11&gt;=16,JD11&lt;=24),Listas!$G$37,IF(AND(JD11&gt;=5,JD11&lt;=12),Listas!$G$38,IF(AND(JD11&gt;=1,JD11&lt;=4),Listas!$G$39,"-"))))</f>
        <v>-</v>
      </c>
      <c r="BI11" s="226"/>
      <c r="BJ11" s="224"/>
      <c r="BK11" s="224"/>
      <c r="BL11" s="113" t="str">
        <f>IF(AND(JI11&gt;=32,JI11&lt;=80),Listas!$G$36,IF(AND(JI11&gt;=16,JI11&lt;=24),Listas!$G$37,IF(AND(JI11&gt;=5,JI11&lt;=12),Listas!$G$38,IF(AND(JI11&gt;=1,JI11&lt;=4),Listas!$G$39,"-"))))</f>
        <v>-</v>
      </c>
      <c r="BM11" s="226"/>
      <c r="BN11" s="224"/>
      <c r="BO11" s="224"/>
      <c r="BP11" s="113" t="str">
        <f>IF(AND(JN11&gt;=32,JN11&lt;=80),Listas!$G$36,IF(AND(JN11&gt;=16,JN11&lt;=24),Listas!$G$37,IF(AND(JN11&gt;=5,JN11&lt;=12),Listas!$G$38,IF(AND(JN11&gt;=1,JN11&lt;=4),Listas!$G$39,"-"))))</f>
        <v>-</v>
      </c>
      <c r="BQ11" s="226"/>
      <c r="BR11" s="224"/>
      <c r="BS11" s="224"/>
      <c r="BT11" s="113" t="str">
        <f>IF(AND(JS11&gt;=32,JS11&lt;=80),Listas!$G$36,IF(AND(JS11&gt;=16,JS11&lt;=24),Listas!$G$37,IF(AND(JS11&gt;=5,JS11&lt;=12),Listas!$G$38,IF(AND(JS11&gt;=1,JS11&lt;=4),Listas!$G$39,"-"))))</f>
        <v>-</v>
      </c>
      <c r="BU11" s="226"/>
      <c r="BV11" s="223"/>
      <c r="BW11" s="223"/>
      <c r="BX11" s="113" t="str">
        <f>IF(AND(JX11&gt;=32,JX11&lt;=80),Listas!$G$36,IF(AND(JX11&gt;=16,JX11&lt;=24),Listas!$G$37,IF(AND(JX11&gt;=5,JX11&lt;=12),Listas!$G$38,IF(AND(JX11&gt;=1,JX11&lt;=4),Listas!$G$39,"-"))))</f>
        <v>-</v>
      </c>
      <c r="BY11" s="226"/>
      <c r="BZ11" s="223"/>
      <c r="CA11" s="223"/>
      <c r="CB11" s="113" t="str">
        <f>IF(AND(KC11&gt;=32,KC11&lt;=80),Listas!$G$36,IF(AND(KC11&gt;=16,KC11&lt;=24),Listas!$G$37,IF(AND(KC11&gt;=5,KC11&lt;=12),Listas!$G$38,IF(AND(KC11&gt;=1,KC11&lt;=4),Listas!$G$39,"-"))))</f>
        <v>-</v>
      </c>
      <c r="CC11" s="226"/>
      <c r="CD11" s="223"/>
      <c r="CE11" s="223"/>
      <c r="CF11" s="113" t="str">
        <f>IF(AND(KH11&gt;=32,KH11&lt;=80),Listas!$G$36,IF(AND(KH11&gt;=16,KH11&lt;=24),Listas!$G$37,IF(AND(KH11&gt;=5,KH11&lt;=12),Listas!$G$38,IF(AND(KH11&gt;=1,KH11&lt;=4),Listas!$G$39,"-"))))</f>
        <v>-</v>
      </c>
      <c r="CG11" s="226"/>
      <c r="CH11" s="223"/>
      <c r="CI11" s="223"/>
      <c r="CJ11" s="113" t="str">
        <f>IF(AND(KM11&gt;=32,KM11&lt;=80),Listas!$G$36,IF(AND(KM11&gt;=16,KM11&lt;=24),Listas!$G$37,IF(AND(KM11&gt;=5,KM11&lt;=12),Listas!$G$38,IF(AND(KM11&gt;=1,KM11&lt;=4),Listas!$G$39,"-"))))</f>
        <v>-</v>
      </c>
      <c r="CK11" s="226"/>
      <c r="CL11" s="223"/>
      <c r="CM11" s="223"/>
      <c r="CN11" s="113" t="str">
        <f>IF(AND(KR11&gt;=32,KR11&lt;=80),Listas!$G$36,IF(AND(KR11&gt;=16,KR11&lt;=24),Listas!$G$37,IF(AND(KR11&gt;=5,KR11&lt;=12),Listas!$G$38,IF(AND(KR11&gt;=1,KR11&lt;=4),Listas!$G$39,"-"))))</f>
        <v>-</v>
      </c>
      <c r="CO11" s="226"/>
      <c r="CP11" s="223"/>
      <c r="CQ11" s="223"/>
      <c r="CR11" s="113" t="str">
        <f>IF(AND(KW11&gt;=32,KW11&lt;=80),Listas!$G$36,IF(AND(KW11&gt;=16,KW11&lt;=24),Listas!$G$37,IF(AND(KW11&gt;=5,KW11&lt;=12),Listas!$G$38,IF(AND(KW11&gt;=1,KW11&lt;=4),Listas!$G$39,"-"))))</f>
        <v>-</v>
      </c>
      <c r="CS11" s="226"/>
      <c r="CT11" s="223"/>
      <c r="CU11" s="223"/>
      <c r="CV11" s="113" t="str">
        <f>IF(AND(LB11&gt;=32,LB11&lt;=80),Listas!$G$36,IF(AND(LB11&gt;=16,LB11&lt;=24),Listas!$G$37,IF(AND(LB11&gt;=5,LB11&lt;=12),Listas!$G$38,IF(AND(LB11&gt;=1,LB11&lt;=4),Listas!$G$39,"-"))))</f>
        <v>-</v>
      </c>
      <c r="CW11" s="226"/>
      <c r="CX11" s="223"/>
      <c r="CY11" s="223"/>
      <c r="CZ11" s="113" t="str">
        <f>IF(AND(LG11&gt;=32,LG11&lt;=80),Listas!$G$36,IF(AND(LG11&gt;=16,LG11&lt;=24),Listas!$G$37,IF(AND(LG11&gt;=5,LG11&lt;=12),Listas!$G$38,IF(AND(LG11&gt;=1,LG11&lt;=4),Listas!$G$39,"-"))))</f>
        <v>-</v>
      </c>
      <c r="DA11" s="226"/>
      <c r="DB11" s="223"/>
      <c r="DC11" s="223"/>
      <c r="DD11" s="113" t="str">
        <f>IF(AND(LL11&gt;=32,LL11&lt;=80),Listas!$G$36,IF(AND(LL11&gt;=16,LL11&lt;=24),Listas!$G$37,IF(AND(LL11&gt;=5,LL11&lt;=12),Listas!$G$38,IF(AND(LL11&gt;=1,LL11&lt;=4),Listas!$G$39,"-"))))</f>
        <v>-</v>
      </c>
      <c r="DE11" s="226"/>
      <c r="DF11" s="223"/>
      <c r="DG11" s="223"/>
      <c r="DH11" s="113" t="str">
        <f>IF(AND(LQ11&gt;=32,LQ11&lt;=80),Listas!$G$36,IF(AND(LQ11&gt;=16,LQ11&lt;=24),Listas!$G$37,IF(AND(LQ11&gt;=5,LQ11&lt;=12),Listas!$G$38,IF(AND(LQ11&gt;=1,LQ11&lt;=4),Listas!$G$39,"-"))))</f>
        <v>-</v>
      </c>
      <c r="DI11" s="226"/>
      <c r="DJ11" s="223"/>
      <c r="DK11" s="223"/>
      <c r="DL11" s="113" t="str">
        <f>IF(AND(LV11&gt;=32,LV11&lt;=80),Listas!$G$36,IF(AND(LV11&gt;=16,LV11&lt;=24),Listas!$G$37,IF(AND(LV11&gt;=5,LV11&lt;=12),Listas!$G$38,IF(AND(LV11&gt;=1,LV11&lt;=4),Listas!$G$39,"-"))))</f>
        <v>-</v>
      </c>
      <c r="DM11" s="226"/>
      <c r="DN11" s="223"/>
      <c r="DO11" s="223"/>
      <c r="DP11" s="113" t="str">
        <f>IF(AND(MA11&gt;=32,MA11&lt;=80),Listas!$G$36,IF(AND(MA11&gt;=16,MA11&lt;=24),Listas!$G$37,IF(AND(MA11&gt;=5,MA11&lt;=12),Listas!$G$38,IF(AND(MA11&gt;=1,MA11&lt;=4),Listas!$G$39,"-"))))</f>
        <v>-</v>
      </c>
      <c r="DQ11" s="226"/>
      <c r="DR11" s="223"/>
      <c r="DS11" s="223"/>
      <c r="DT11" s="113" t="str">
        <f>IF(AND(MF11&gt;=32,MF11&lt;=80),Listas!$G$36,IF(AND(MF11&gt;=16,MF11&lt;=24),Listas!$G$37,IF(AND(MF11&gt;=5,MF11&lt;=12),Listas!$G$38,IF(AND(MF11&gt;=1,MF11&lt;=4),Listas!$G$39,"-"))))</f>
        <v>-</v>
      </c>
      <c r="HM11" s="150" t="str">
        <f>IF('2.Datos'!A11&lt;&gt;"",'2.Datos'!A11,"")</f>
        <v>R9</v>
      </c>
      <c r="HN11" s="142">
        <f>IFERROR(VLOOKUP('2.Datos'!V11,Listas!$D$37:$E$41,2,FALSE),"")</f>
        <v>2</v>
      </c>
      <c r="HO11" s="142">
        <f>IFERROR(VLOOKUP('2.Datos'!W11,Listas!$D$44:$E$48,2,FALSE),"")</f>
        <v>4</v>
      </c>
      <c r="HP11" s="142">
        <f t="shared" si="0"/>
        <v>8</v>
      </c>
      <c r="HQ11" s="151">
        <f t="shared" si="1"/>
        <v>24</v>
      </c>
      <c r="HR11" s="103"/>
      <c r="HS11" s="142">
        <f>IFERROR(VLOOKUP('2.Datos'!AD11,Listas!$D$37:$E$41,2,FALSE),"")</f>
        <v>2</v>
      </c>
      <c r="HT11" s="142">
        <f>IFERROR(VLOOKUP('2.Datos'!AE11,Listas!$D$44:$E$48,2,FALSE),"")</f>
        <v>4</v>
      </c>
      <c r="HU11" s="151">
        <f t="shared" si="3"/>
        <v>8</v>
      </c>
      <c r="HV11" s="151">
        <f t="shared" si="4"/>
        <v>24</v>
      </c>
      <c r="HW11" s="103"/>
      <c r="HX11" s="142">
        <f>IFERROR(VLOOKUP('2.Datos'!AH11,Listas!$D$37:$E$41,2,FALSE),"")</f>
        <v>2</v>
      </c>
      <c r="HY11" s="142">
        <f>IFERROR(VLOOKUP('2.Datos'!AI11,Listas!$D$44:$E$48,2,FALSE),"")</f>
        <v>4</v>
      </c>
      <c r="HZ11" s="151">
        <f t="shared" si="5"/>
        <v>8</v>
      </c>
      <c r="IA11" s="151">
        <f t="shared" si="6"/>
        <v>24</v>
      </c>
      <c r="IB11" s="103"/>
      <c r="IC11" s="142">
        <f>IFERROR(VLOOKUP('2.Datos'!AL11,Listas!$D$37:$E$41,2,FALSE),"")</f>
        <v>2</v>
      </c>
      <c r="ID11" s="142">
        <f>IFERROR(VLOOKUP('2.Datos'!AM11,Listas!$D$44:$E$48,2,FALSE),"")</f>
        <v>4</v>
      </c>
      <c r="IE11" s="151">
        <f t="shared" si="7"/>
        <v>8</v>
      </c>
      <c r="IF11" s="151">
        <f t="shared" si="8"/>
        <v>24</v>
      </c>
      <c r="IG11" s="103"/>
      <c r="IH11" s="142">
        <f>IFERROR(VLOOKUP('2.Datos'!AP11,Listas!$D$37:$E$41,2,FALSE),"")</f>
        <v>2</v>
      </c>
      <c r="II11" s="142">
        <f>IFERROR(VLOOKUP('2.Datos'!AQ11,Listas!$D$44:$E$48,2,FALSE),"")</f>
        <v>4</v>
      </c>
      <c r="IJ11" s="151">
        <f t="shared" si="9"/>
        <v>8</v>
      </c>
      <c r="IK11" s="151">
        <f t="shared" si="10"/>
        <v>24</v>
      </c>
      <c r="IL11" s="103"/>
      <c r="IM11" s="142" t="str">
        <f>IFERROR(VLOOKUP('2.Datos'!AT11,Listas!$D$37:$E$41,2,FALSE),"")</f>
        <v/>
      </c>
      <c r="IN11" s="142" t="str">
        <f>IFERROR(VLOOKUP('2.Datos'!AU11,Listas!$D$44:$E$48,2,FALSE),"")</f>
        <v/>
      </c>
      <c r="IO11" s="151" t="str">
        <f t="shared" si="11"/>
        <v/>
      </c>
      <c r="IP11" s="151" t="str">
        <f t="shared" si="12"/>
        <v>-</v>
      </c>
      <c r="IQ11" s="103"/>
      <c r="IR11" s="142" t="str">
        <f>IFERROR(VLOOKUP('2.Datos'!AX11,Listas!$D$37:$E$41,2,FALSE),"")</f>
        <v/>
      </c>
      <c r="IS11" s="142" t="str">
        <f>IFERROR(VLOOKUP('2.Datos'!AY11,Listas!$D$44:$E$48,2,FALSE),"")</f>
        <v/>
      </c>
      <c r="IT11" s="151" t="str">
        <f t="shared" si="13"/>
        <v/>
      </c>
      <c r="IU11" s="151" t="str">
        <f t="shared" si="14"/>
        <v>-</v>
      </c>
      <c r="IV11" s="103"/>
      <c r="IW11" s="142" t="str">
        <f>IFERROR(VLOOKUP('2.Datos'!BB11,Listas!$D$37:$E$41,2,FALSE),"")</f>
        <v/>
      </c>
      <c r="IX11" s="142" t="str">
        <f>IFERROR(VLOOKUP('2.Datos'!BC11,Listas!$D$44:$E$48,2,FALSE),"")</f>
        <v/>
      </c>
      <c r="IY11" s="151" t="str">
        <f t="shared" si="15"/>
        <v/>
      </c>
      <c r="IZ11" s="151" t="str">
        <f t="shared" si="16"/>
        <v>-</v>
      </c>
      <c r="JA11" s="103"/>
      <c r="JB11" s="142" t="str">
        <f>IFERROR(VLOOKUP('2.Datos'!BF11,Listas!$D$37:$E$41,2,FALSE),"")</f>
        <v/>
      </c>
      <c r="JC11" s="142" t="str">
        <f>IFERROR(VLOOKUP('2.Datos'!BG11,Listas!$D$44:$E$48,2,FALSE),"")</f>
        <v/>
      </c>
      <c r="JD11" s="151" t="str">
        <f t="shared" si="17"/>
        <v/>
      </c>
      <c r="JE11" s="151" t="str">
        <f t="shared" si="18"/>
        <v>-</v>
      </c>
      <c r="JF11" s="103"/>
      <c r="JG11" s="142" t="str">
        <f>IFERROR(VLOOKUP('2.Datos'!BJ11,Listas!$D$37:$E$41,2,FALSE),"")</f>
        <v/>
      </c>
      <c r="JH11" s="142" t="str">
        <f>IFERROR(VLOOKUP('2.Datos'!BK11,Listas!$D$44:$E$48,2,FALSE),"")</f>
        <v/>
      </c>
      <c r="JI11" s="151" t="str">
        <f t="shared" si="19"/>
        <v/>
      </c>
      <c r="JJ11" s="151" t="str">
        <f t="shared" si="20"/>
        <v>-</v>
      </c>
      <c r="JK11" s="103"/>
      <c r="JL11" s="142" t="str">
        <f>IFERROR(VLOOKUP('2.Datos'!BN11,Listas!$D$37:$E$41,2,FALSE),"")</f>
        <v/>
      </c>
      <c r="JM11" s="142" t="str">
        <f>IFERROR(VLOOKUP('2.Datos'!BO11,Listas!$D$44:$E$48,2,FALSE),"")</f>
        <v/>
      </c>
      <c r="JN11" s="151" t="str">
        <f t="shared" si="21"/>
        <v/>
      </c>
      <c r="JO11" s="151" t="str">
        <f t="shared" si="22"/>
        <v>-</v>
      </c>
      <c r="JP11" s="103"/>
      <c r="JQ11" s="142" t="str">
        <f>IFERROR(VLOOKUP('2.Datos'!BR11,Listas!$D$37:$E$41,2,FALSE),"")</f>
        <v/>
      </c>
      <c r="JR11" s="142" t="str">
        <f>IFERROR(VLOOKUP('2.Datos'!BS11,Listas!$D$44:$E$48,2,FALSE),"")</f>
        <v/>
      </c>
      <c r="JS11" s="151" t="str">
        <f t="shared" si="23"/>
        <v/>
      </c>
      <c r="JT11" s="151" t="str">
        <f t="shared" si="24"/>
        <v>-</v>
      </c>
      <c r="JU11" s="103"/>
      <c r="JV11" s="142" t="str">
        <f>IFERROR(VLOOKUP('2.Datos'!BV11,Listas!$D$37:$E$41,2,FALSE),"")</f>
        <v/>
      </c>
      <c r="JW11" s="142" t="str">
        <f>IFERROR(VLOOKUP('2.Datos'!BW11,Listas!$D$44:$E$48,2,FALSE),"")</f>
        <v/>
      </c>
      <c r="JX11" s="151" t="str">
        <f t="shared" si="25"/>
        <v/>
      </c>
      <c r="JY11" s="151" t="str">
        <f t="shared" si="26"/>
        <v>-</v>
      </c>
      <c r="JZ11" s="103"/>
      <c r="KA11" s="142" t="str">
        <f>IFERROR(VLOOKUP('2.Datos'!BZ11,Listas!$D$37:$E$41,2,FALSE),"")</f>
        <v/>
      </c>
      <c r="KB11" s="142" t="str">
        <f>IFERROR(VLOOKUP('2.Datos'!CA11,Listas!$D$44:$E$48,2,FALSE),"")</f>
        <v/>
      </c>
      <c r="KC11" s="151" t="str">
        <f t="shared" si="27"/>
        <v/>
      </c>
      <c r="KD11" s="151" t="str">
        <f t="shared" si="28"/>
        <v>-</v>
      </c>
      <c r="KE11" s="103"/>
      <c r="KF11" s="142" t="str">
        <f>IFERROR(VLOOKUP('2.Datos'!CD11,Listas!$D$37:$E$41,2,FALSE),"")</f>
        <v/>
      </c>
      <c r="KG11" s="142" t="str">
        <f>IFERROR(VLOOKUP('2.Datos'!CE11,Listas!$D$44:$E$48,2,FALSE),"")</f>
        <v/>
      </c>
      <c r="KH11" s="151" t="str">
        <f t="shared" si="29"/>
        <v/>
      </c>
      <c r="KI11" s="151" t="str">
        <f t="shared" si="30"/>
        <v>-</v>
      </c>
      <c r="KJ11" s="103"/>
      <c r="KK11" s="142" t="str">
        <f>IFERROR(VLOOKUP('2.Datos'!CH11,Listas!$D$37:$E$41,2,FALSE),"")</f>
        <v/>
      </c>
      <c r="KL11" s="142" t="str">
        <f>IFERROR(VLOOKUP('2.Datos'!CI11,Listas!$D$44:$E$48,2,FALSE),"")</f>
        <v/>
      </c>
      <c r="KM11" s="151" t="str">
        <f t="shared" si="31"/>
        <v/>
      </c>
      <c r="KN11" s="151" t="str">
        <f t="shared" si="32"/>
        <v>-</v>
      </c>
      <c r="KO11" s="103"/>
      <c r="KP11" s="142" t="str">
        <f>IFERROR(VLOOKUP('2.Datos'!CL11,Listas!$D$37:$E$41,2,FALSE),"")</f>
        <v/>
      </c>
      <c r="KQ11" s="142" t="str">
        <f>IFERROR(VLOOKUP('2.Datos'!CM11,Listas!$D$44:$E$48,2,FALSE),"")</f>
        <v/>
      </c>
      <c r="KR11" s="151" t="str">
        <f t="shared" si="33"/>
        <v/>
      </c>
      <c r="KS11" s="151" t="str">
        <f t="shared" si="34"/>
        <v>-</v>
      </c>
      <c r="KT11" s="103"/>
      <c r="KU11" s="142" t="str">
        <f>IFERROR(VLOOKUP('2.Datos'!CP11,Listas!$D$37:$E$41,2,FALSE),"")</f>
        <v/>
      </c>
      <c r="KV11" s="142" t="str">
        <f>IFERROR(VLOOKUP('2.Datos'!CQ11,Listas!$D$44:$E$48,2,FALSE),"")</f>
        <v/>
      </c>
      <c r="KW11" s="151" t="str">
        <f t="shared" si="35"/>
        <v/>
      </c>
      <c r="KX11" s="151" t="str">
        <f t="shared" si="36"/>
        <v>-</v>
      </c>
      <c r="KY11" s="103"/>
      <c r="KZ11" s="142" t="str">
        <f>IFERROR(VLOOKUP('2.Datos'!CT11,Listas!$D$37:$E$41,2,FALSE),"")</f>
        <v/>
      </c>
      <c r="LA11" s="142" t="str">
        <f>IFERROR(VLOOKUP('2.Datos'!CU11,Listas!$D$44:$E$48,2,FALSE),"")</f>
        <v/>
      </c>
      <c r="LB11" s="151" t="str">
        <f t="shared" si="37"/>
        <v/>
      </c>
      <c r="LC11" s="151" t="str">
        <f t="shared" si="38"/>
        <v>-</v>
      </c>
      <c r="LD11" s="103"/>
      <c r="LE11" s="142" t="str">
        <f>IFERROR(VLOOKUP('2.Datos'!CX11,Listas!$D$37:$E$41,2,FALSE),"")</f>
        <v/>
      </c>
      <c r="LF11" s="142" t="str">
        <f>IFERROR(VLOOKUP('2.Datos'!CY11,Listas!$D$44:$E$48,2,FALSE),"")</f>
        <v/>
      </c>
      <c r="LG11" s="151" t="str">
        <f t="shared" si="39"/>
        <v/>
      </c>
      <c r="LH11" s="151" t="str">
        <f t="shared" si="40"/>
        <v>-</v>
      </c>
      <c r="LI11" s="103"/>
      <c r="LJ11" s="142" t="str">
        <f>IFERROR(VLOOKUP('2.Datos'!DB11,Listas!$D$37:$E$41,2,FALSE),"")</f>
        <v/>
      </c>
      <c r="LK11" s="142" t="str">
        <f>IFERROR(VLOOKUP('2.Datos'!DC11,Listas!$D$44:$E$48,2,FALSE),"")</f>
        <v/>
      </c>
      <c r="LL11" s="151" t="str">
        <f t="shared" si="41"/>
        <v/>
      </c>
      <c r="LM11" s="151" t="str">
        <f t="shared" si="42"/>
        <v>-</v>
      </c>
      <c r="LN11" s="103"/>
      <c r="LO11" s="142" t="str">
        <f>IFERROR(VLOOKUP('2.Datos'!DF11,Listas!$D$37:$E$41,2,FALSE),"")</f>
        <v/>
      </c>
      <c r="LP11" s="142" t="str">
        <f>IFERROR(VLOOKUP('2.Datos'!DG11,Listas!$D$44:$E$48,2,FALSE),"")</f>
        <v/>
      </c>
      <c r="LQ11" s="151" t="str">
        <f t="shared" si="43"/>
        <v/>
      </c>
      <c r="LR11" s="151" t="str">
        <f t="shared" si="44"/>
        <v>-</v>
      </c>
      <c r="LS11" s="103"/>
      <c r="LT11" s="142" t="str">
        <f>IFERROR(VLOOKUP('2.Datos'!DJ11,Listas!$D$37:$E$41,2,FALSE),"")</f>
        <v/>
      </c>
      <c r="LU11" s="142" t="str">
        <f>IFERROR(VLOOKUP('2.Datos'!DK11,Listas!$D$44:$E$48,2,FALSE),"")</f>
        <v/>
      </c>
      <c r="LV11" s="151" t="str">
        <f t="shared" si="45"/>
        <v/>
      </c>
      <c r="LW11" s="151" t="str">
        <f t="shared" si="46"/>
        <v>-</v>
      </c>
      <c r="LX11" s="103"/>
      <c r="LY11" s="142" t="str">
        <f>IFERROR(VLOOKUP('2.Datos'!DN11,Listas!$D$37:$E$41,2,FALSE),"")</f>
        <v/>
      </c>
      <c r="LZ11" s="142" t="str">
        <f>IFERROR(VLOOKUP('2.Datos'!DO11,Listas!$D$44:$E$48,2,FALSE),"")</f>
        <v/>
      </c>
      <c r="MA11" s="151" t="str">
        <f t="shared" si="47"/>
        <v/>
      </c>
      <c r="MB11" s="151" t="str">
        <f t="shared" si="48"/>
        <v>-</v>
      </c>
      <c r="MC11" s="103"/>
      <c r="MD11" s="142" t="str">
        <f>IFERROR(VLOOKUP('2.Datos'!DR11,Listas!$D$37:$E$41,2,FALSE),"")</f>
        <v/>
      </c>
      <c r="ME11" s="142" t="str">
        <f>IFERROR(VLOOKUP('2.Datos'!DS11,Listas!$D$44:$E$48,2,FALSE),"")</f>
        <v/>
      </c>
      <c r="MF11" s="151" t="str">
        <f t="shared" si="49"/>
        <v/>
      </c>
      <c r="MG11" s="151" t="str">
        <f t="shared" si="50"/>
        <v>-</v>
      </c>
      <c r="MH11"/>
    </row>
    <row r="12" spans="1:346" ht="227.45" customHeight="1" x14ac:dyDescent="0.25">
      <c r="A12" s="343" t="s">
        <v>414</v>
      </c>
      <c r="B12" s="344" t="s">
        <v>60</v>
      </c>
      <c r="C12" s="344" t="s">
        <v>55</v>
      </c>
      <c r="D12" s="345" t="s">
        <v>380</v>
      </c>
      <c r="E12" s="308" t="s">
        <v>415</v>
      </c>
      <c r="F12" s="378" t="s">
        <v>416</v>
      </c>
      <c r="G12" s="346" t="s">
        <v>68</v>
      </c>
      <c r="H12" s="347" t="s">
        <v>593</v>
      </c>
      <c r="I12" s="347" t="s">
        <v>411</v>
      </c>
      <c r="J12" s="347" t="s">
        <v>849</v>
      </c>
      <c r="K12" s="308" t="s">
        <v>458</v>
      </c>
      <c r="L12" s="348" t="s">
        <v>15</v>
      </c>
      <c r="M12" s="344" t="s">
        <v>4</v>
      </c>
      <c r="N12" s="349">
        <v>1</v>
      </c>
      <c r="O12" s="349">
        <v>0</v>
      </c>
      <c r="P12" s="349">
        <v>0</v>
      </c>
      <c r="Q12" s="349">
        <v>1</v>
      </c>
      <c r="R12" s="349">
        <v>0</v>
      </c>
      <c r="S12" s="349">
        <v>0</v>
      </c>
      <c r="T12" s="349">
        <v>1</v>
      </c>
      <c r="U12" s="349">
        <v>0</v>
      </c>
      <c r="V12" s="346"/>
      <c r="W12" s="346"/>
      <c r="X12" s="350" t="str">
        <f>IF(AND(HP12&gt;=32,HP12&lt;=80),Listas!$G$36,IF(AND(HP12&gt;=16,HP12&lt;=24),Listas!$G$37,IF(AND(HP12&gt;=5,HP12&lt;=12),Listas!$G$38,IF(AND(HP12&gt;=1,HP12&lt;=4),Listas!$G$39,"-"))))</f>
        <v>-</v>
      </c>
      <c r="Y12" s="351" t="str">
        <f t="shared" si="2"/>
        <v/>
      </c>
      <c r="Z12" s="352">
        <f>IFERROR(VLOOKUP(L12,Listas!$H$4:$I$8,2,FALSE),"")</f>
        <v>4</v>
      </c>
      <c r="AA12" s="316" t="s">
        <v>467</v>
      </c>
      <c r="AB12" s="316" t="s">
        <v>614</v>
      </c>
      <c r="AC12" s="254"/>
      <c r="AD12" s="346" t="s">
        <v>43</v>
      </c>
      <c r="AE12" s="346" t="s">
        <v>8</v>
      </c>
      <c r="AF12" s="353" t="str">
        <f>IF(AND(HU12&gt;=32,HU12&lt;=80),Listas!$G$36,IF(AND(HU12&gt;=16,HU12&lt;=24),Listas!$G$37,IF(AND(HU12&gt;=5,HU12&lt;=12),Listas!$G$38,IF(AND(HU12&gt;=1,HU12&lt;=4),Listas!$G$39,"-"))))</f>
        <v>Tolerable</v>
      </c>
      <c r="AG12" s="254" t="s">
        <v>536</v>
      </c>
      <c r="AH12" s="346" t="s">
        <v>43</v>
      </c>
      <c r="AI12" s="346" t="s">
        <v>8</v>
      </c>
      <c r="AJ12" s="353" t="str">
        <f>IF(AND(HZ12&gt;=32,HZ12&lt;=80),Listas!$G$36,IF(AND(HZ12&gt;=16,HZ12&lt;=24),Listas!$G$37,IF(AND(HZ12&gt;=5,HZ12&lt;=12),Listas!$G$38,IF(AND(HZ12&gt;=1,HZ12&lt;=4),Listas!$G$39,"-"))))</f>
        <v>Tolerable</v>
      </c>
      <c r="AK12" s="357"/>
      <c r="AL12" s="361" t="s">
        <v>43</v>
      </c>
      <c r="AM12" s="361" t="s">
        <v>8</v>
      </c>
      <c r="AN12" s="353" t="str">
        <f>IF(AND(IE12&gt;=32,IE12&lt;=80),Listas!$G$36,IF(AND(IE12&gt;=16,IE12&lt;=24),Listas!$G$37,IF(AND(IE12&gt;=5,IE12&lt;=12),Listas!$G$38,IF(AND(IE12&gt;=1,IE12&lt;=4),Listas!$G$39,"-"))))</f>
        <v>Tolerable</v>
      </c>
      <c r="AO12" s="357" t="s">
        <v>672</v>
      </c>
      <c r="AP12" s="358" t="s">
        <v>43</v>
      </c>
      <c r="AQ12" s="358" t="s">
        <v>8</v>
      </c>
      <c r="AR12" s="353" t="str">
        <f>IF(AND(IJ12&gt;=32,IJ12&lt;=80),Listas!$G$36,IF(AND(IJ12&gt;=16,IJ12&lt;=24),Listas!$G$37,IF(AND(IJ12&gt;=5,IJ12&lt;=12),Listas!$G$38,IF(AND(IJ12&gt;=1,IJ12&lt;=4),Listas!$G$39,"-"))))</f>
        <v>Tolerable</v>
      </c>
      <c r="AS12" s="325"/>
      <c r="AT12" s="224"/>
      <c r="AU12" s="224"/>
      <c r="AV12" s="113"/>
      <c r="AW12" s="226"/>
      <c r="AX12" s="224"/>
      <c r="AY12" s="224"/>
      <c r="AZ12" s="113" t="str">
        <f>IF(AND(IT12&gt;=32,IT12&lt;=80),Listas!$G$36,IF(AND(IT12&gt;=16,IT12&lt;=24),Listas!$G$37,IF(AND(IT12&gt;=5,IT12&lt;=12),Listas!$G$38,IF(AND(IT12&gt;=1,IT12&lt;=4),Listas!$G$39,"-"))))</f>
        <v>-</v>
      </c>
      <c r="BA12" s="226"/>
      <c r="BB12" s="224"/>
      <c r="BC12" s="224"/>
      <c r="BD12" s="113" t="str">
        <f>IF(AND(IY12&gt;=32,IY12&lt;=80),Listas!$G$36,IF(AND(IY12&gt;=16,IY12&lt;=24),Listas!$G$37,IF(AND(IY12&gt;=5,IY12&lt;=12),Listas!$G$38,IF(AND(IY12&gt;=1,IY12&lt;=4),Listas!$G$39,"-"))))</f>
        <v>-</v>
      </c>
      <c r="BE12" s="226"/>
      <c r="BF12" s="224"/>
      <c r="BG12" s="224"/>
      <c r="BH12" s="113" t="str">
        <f>IF(AND(JD12&gt;=32,JD12&lt;=80),Listas!$G$36,IF(AND(JD12&gt;=16,JD12&lt;=24),Listas!$G$37,IF(AND(JD12&gt;=5,JD12&lt;=12),Listas!$G$38,IF(AND(JD12&gt;=1,JD12&lt;=4),Listas!$G$39,"-"))))</f>
        <v>-</v>
      </c>
      <c r="BI12" s="226"/>
      <c r="BJ12" s="224"/>
      <c r="BK12" s="224"/>
      <c r="BL12" s="113" t="str">
        <f>IF(AND(JI12&gt;=32,JI12&lt;=80),Listas!$G$36,IF(AND(JI12&gt;=16,JI12&lt;=24),Listas!$G$37,IF(AND(JI12&gt;=5,JI12&lt;=12),Listas!$G$38,IF(AND(JI12&gt;=1,JI12&lt;=4),Listas!$G$39,"-"))))</f>
        <v>-</v>
      </c>
      <c r="BM12" s="226"/>
      <c r="BN12" s="224"/>
      <c r="BO12" s="224"/>
      <c r="BP12" s="113" t="str">
        <f>IF(AND(JN12&gt;=32,JN12&lt;=80),Listas!$G$36,IF(AND(JN12&gt;=16,JN12&lt;=24),Listas!$G$37,IF(AND(JN12&gt;=5,JN12&lt;=12),Listas!$G$38,IF(AND(JN12&gt;=1,JN12&lt;=4),Listas!$G$39,"-"))))</f>
        <v>-</v>
      </c>
      <c r="BQ12" s="226"/>
      <c r="BR12" s="224"/>
      <c r="BS12" s="224"/>
      <c r="BT12" s="113" t="str">
        <f>IF(AND(JS12&gt;=32,JS12&lt;=80),Listas!$G$36,IF(AND(JS12&gt;=16,JS12&lt;=24),Listas!$G$37,IF(AND(JS12&gt;=5,JS12&lt;=12),Listas!$G$38,IF(AND(JS12&gt;=1,JS12&lt;=4),Listas!$G$39,"-"))))</f>
        <v>-</v>
      </c>
      <c r="BU12" s="226"/>
      <c r="BV12" s="223"/>
      <c r="BW12" s="223"/>
      <c r="BX12" s="113" t="str">
        <f>IF(AND(JX12&gt;=32,JX12&lt;=80),Listas!$G$36,IF(AND(JX12&gt;=16,JX12&lt;=24),Listas!$G$37,IF(AND(JX12&gt;=5,JX12&lt;=12),Listas!$G$38,IF(AND(JX12&gt;=1,JX12&lt;=4),Listas!$G$39,"-"))))</f>
        <v>-</v>
      </c>
      <c r="BY12" s="226"/>
      <c r="BZ12" s="223"/>
      <c r="CA12" s="223"/>
      <c r="CB12" s="113" t="str">
        <f>IF(AND(KC12&gt;=32,KC12&lt;=80),Listas!$G$36,IF(AND(KC12&gt;=16,KC12&lt;=24),Listas!$G$37,IF(AND(KC12&gt;=5,KC12&lt;=12),Listas!$G$38,IF(AND(KC12&gt;=1,KC12&lt;=4),Listas!$G$39,"-"))))</f>
        <v>-</v>
      </c>
      <c r="CC12" s="226"/>
      <c r="CD12" s="223"/>
      <c r="CE12" s="223"/>
      <c r="CF12" s="113" t="str">
        <f>IF(AND(KH12&gt;=32,KH12&lt;=80),Listas!$G$36,IF(AND(KH12&gt;=16,KH12&lt;=24),Listas!$G$37,IF(AND(KH12&gt;=5,KH12&lt;=12),Listas!$G$38,IF(AND(KH12&gt;=1,KH12&lt;=4),Listas!$G$39,"-"))))</f>
        <v>-</v>
      </c>
      <c r="CG12" s="226"/>
      <c r="CH12" s="223"/>
      <c r="CI12" s="223"/>
      <c r="CJ12" s="113" t="str">
        <f>IF(AND(KM12&gt;=32,KM12&lt;=80),Listas!$G$36,IF(AND(KM12&gt;=16,KM12&lt;=24),Listas!$G$37,IF(AND(KM12&gt;=5,KM12&lt;=12),Listas!$G$38,IF(AND(KM12&gt;=1,KM12&lt;=4),Listas!$G$39,"-"))))</f>
        <v>-</v>
      </c>
      <c r="CK12" s="226"/>
      <c r="CL12" s="223"/>
      <c r="CM12" s="223"/>
      <c r="CN12" s="113" t="str">
        <f>IF(AND(KR12&gt;=32,KR12&lt;=80),Listas!$G$36,IF(AND(KR12&gt;=16,KR12&lt;=24),Listas!$G$37,IF(AND(KR12&gt;=5,KR12&lt;=12),Listas!$G$38,IF(AND(KR12&gt;=1,KR12&lt;=4),Listas!$G$39,"-"))))</f>
        <v>-</v>
      </c>
      <c r="CO12" s="226"/>
      <c r="CP12" s="223"/>
      <c r="CQ12" s="223"/>
      <c r="CR12" s="113" t="str">
        <f>IF(AND(KW12&gt;=32,KW12&lt;=80),Listas!$G$36,IF(AND(KW12&gt;=16,KW12&lt;=24),Listas!$G$37,IF(AND(KW12&gt;=5,KW12&lt;=12),Listas!$G$38,IF(AND(KW12&gt;=1,KW12&lt;=4),Listas!$G$39,"-"))))</f>
        <v>-</v>
      </c>
      <c r="CS12" s="226"/>
      <c r="CT12" s="223"/>
      <c r="CU12" s="223"/>
      <c r="CV12" s="113" t="str">
        <f>IF(AND(LB12&gt;=32,LB12&lt;=80),Listas!$G$36,IF(AND(LB12&gt;=16,LB12&lt;=24),Listas!$G$37,IF(AND(LB12&gt;=5,LB12&lt;=12),Listas!$G$38,IF(AND(LB12&gt;=1,LB12&lt;=4),Listas!$G$39,"-"))))</f>
        <v>-</v>
      </c>
      <c r="CW12" s="226"/>
      <c r="CX12" s="223"/>
      <c r="CY12" s="223"/>
      <c r="CZ12" s="113" t="str">
        <f>IF(AND(LG12&gt;=32,LG12&lt;=80),Listas!$G$36,IF(AND(LG12&gt;=16,LG12&lt;=24),Listas!$G$37,IF(AND(LG12&gt;=5,LG12&lt;=12),Listas!$G$38,IF(AND(LG12&gt;=1,LG12&lt;=4),Listas!$G$39,"-"))))</f>
        <v>-</v>
      </c>
      <c r="DA12" s="226"/>
      <c r="DB12" s="223"/>
      <c r="DC12" s="223"/>
      <c r="DD12" s="113" t="str">
        <f>IF(AND(LL12&gt;=32,LL12&lt;=80),Listas!$G$36,IF(AND(LL12&gt;=16,LL12&lt;=24),Listas!$G$37,IF(AND(LL12&gt;=5,LL12&lt;=12),Listas!$G$38,IF(AND(LL12&gt;=1,LL12&lt;=4),Listas!$G$39,"-"))))</f>
        <v>-</v>
      </c>
      <c r="DE12" s="226"/>
      <c r="DF12" s="223"/>
      <c r="DG12" s="223"/>
      <c r="DH12" s="113" t="str">
        <f>IF(AND(LQ12&gt;=32,LQ12&lt;=80),Listas!$G$36,IF(AND(LQ12&gt;=16,LQ12&lt;=24),Listas!$G$37,IF(AND(LQ12&gt;=5,LQ12&lt;=12),Listas!$G$38,IF(AND(LQ12&gt;=1,LQ12&lt;=4),Listas!$G$39,"-"))))</f>
        <v>-</v>
      </c>
      <c r="DI12" s="226"/>
      <c r="DJ12" s="223"/>
      <c r="DK12" s="223"/>
      <c r="DL12" s="113" t="str">
        <f>IF(AND(LV12&gt;=32,LV12&lt;=80),Listas!$G$36,IF(AND(LV12&gt;=16,LV12&lt;=24),Listas!$G$37,IF(AND(LV12&gt;=5,LV12&lt;=12),Listas!$G$38,IF(AND(LV12&gt;=1,LV12&lt;=4),Listas!$G$39,"-"))))</f>
        <v>-</v>
      </c>
      <c r="DM12" s="226"/>
      <c r="DN12" s="223"/>
      <c r="DO12" s="223"/>
      <c r="DP12" s="113" t="str">
        <f>IF(AND(MA12&gt;=32,MA12&lt;=80),Listas!$G$36,IF(AND(MA12&gt;=16,MA12&lt;=24),Listas!$G$37,IF(AND(MA12&gt;=5,MA12&lt;=12),Listas!$G$38,IF(AND(MA12&gt;=1,MA12&lt;=4),Listas!$G$39,"-"))))</f>
        <v>-</v>
      </c>
      <c r="DQ12" s="226"/>
      <c r="DR12" s="223"/>
      <c r="DS12" s="223"/>
      <c r="DT12" s="113" t="str">
        <f>IF(AND(MF12&gt;=32,MF12&lt;=80),Listas!$G$36,IF(AND(MF12&gt;=16,MF12&lt;=24),Listas!$G$37,IF(AND(MF12&gt;=5,MF12&lt;=12),Listas!$G$38,IF(AND(MF12&gt;=1,MF12&lt;=4),Listas!$G$39,"-"))))</f>
        <v>-</v>
      </c>
      <c r="HM12" s="150" t="str">
        <f>IF('2.Datos'!A12&lt;&gt;"",'2.Datos'!A12,"")</f>
        <v>R10</v>
      </c>
      <c r="HN12" s="142" t="str">
        <f>IFERROR(VLOOKUP('2.Datos'!V12,Listas!$D$37:$E$41,2,FALSE),"")</f>
        <v/>
      </c>
      <c r="HO12" s="142" t="str">
        <f>IFERROR(VLOOKUP('2.Datos'!W12,Listas!$D$44:$E$48,2,FALSE),"")</f>
        <v/>
      </c>
      <c r="HP12" s="142" t="str">
        <f t="shared" si="0"/>
        <v/>
      </c>
      <c r="HQ12" s="151" t="str">
        <f t="shared" si="1"/>
        <v>-</v>
      </c>
      <c r="HR12" s="103"/>
      <c r="HS12" s="142">
        <f>IFERROR(VLOOKUP('2.Datos'!AD12,Listas!$D$37:$E$41,2,FALSE),"")</f>
        <v>2</v>
      </c>
      <c r="HT12" s="142">
        <f>IFERROR(VLOOKUP('2.Datos'!AE12,Listas!$D$44:$E$48,2,FALSE),"")</f>
        <v>4</v>
      </c>
      <c r="HU12" s="151">
        <f t="shared" si="3"/>
        <v>8</v>
      </c>
      <c r="HV12" s="151">
        <f t="shared" si="4"/>
        <v>24</v>
      </c>
      <c r="HW12" s="103"/>
      <c r="HX12" s="142">
        <f>IFERROR(VLOOKUP('2.Datos'!AH12,Listas!$D$37:$E$41,2,FALSE),"")</f>
        <v>2</v>
      </c>
      <c r="HY12" s="142">
        <f>IFERROR(VLOOKUP('2.Datos'!AI12,Listas!$D$44:$E$48,2,FALSE),"")</f>
        <v>4</v>
      </c>
      <c r="HZ12" s="151">
        <f t="shared" si="5"/>
        <v>8</v>
      </c>
      <c r="IA12" s="151">
        <f t="shared" si="6"/>
        <v>24</v>
      </c>
      <c r="IB12" s="103"/>
      <c r="IC12" s="142">
        <f>IFERROR(VLOOKUP('2.Datos'!AL12,Listas!$D$37:$E$41,2,FALSE),"")</f>
        <v>2</v>
      </c>
      <c r="ID12" s="142">
        <f>IFERROR(VLOOKUP('2.Datos'!AM12,Listas!$D$44:$E$48,2,FALSE),"")</f>
        <v>4</v>
      </c>
      <c r="IE12" s="151">
        <f t="shared" si="7"/>
        <v>8</v>
      </c>
      <c r="IF12" s="151">
        <f t="shared" si="8"/>
        <v>24</v>
      </c>
      <c r="IG12" s="103"/>
      <c r="IH12" s="142">
        <f>IFERROR(VLOOKUP('2.Datos'!AP12,Listas!$D$37:$E$41,2,FALSE),"")</f>
        <v>2</v>
      </c>
      <c r="II12" s="142">
        <f>IFERROR(VLOOKUP('2.Datos'!AQ12,Listas!$D$44:$E$48,2,FALSE),"")</f>
        <v>4</v>
      </c>
      <c r="IJ12" s="151">
        <f t="shared" si="9"/>
        <v>8</v>
      </c>
      <c r="IK12" s="151">
        <f t="shared" si="10"/>
        <v>24</v>
      </c>
      <c r="IL12" s="103"/>
      <c r="IM12" s="142" t="str">
        <f>IFERROR(VLOOKUP('2.Datos'!AT12,Listas!$D$37:$E$41,2,FALSE),"")</f>
        <v/>
      </c>
      <c r="IN12" s="142" t="str">
        <f>IFERROR(VLOOKUP('2.Datos'!AU12,Listas!$D$44:$E$48,2,FALSE),"")</f>
        <v/>
      </c>
      <c r="IO12" s="151" t="str">
        <f t="shared" si="11"/>
        <v/>
      </c>
      <c r="IP12" s="151" t="str">
        <f t="shared" si="12"/>
        <v>-</v>
      </c>
      <c r="IQ12" s="103"/>
      <c r="IR12" s="142" t="str">
        <f>IFERROR(VLOOKUP('2.Datos'!AX12,Listas!$D$37:$E$41,2,FALSE),"")</f>
        <v/>
      </c>
      <c r="IS12" s="142" t="str">
        <f>IFERROR(VLOOKUP('2.Datos'!AY12,Listas!$D$44:$E$48,2,FALSE),"")</f>
        <v/>
      </c>
      <c r="IT12" s="151" t="str">
        <f t="shared" si="13"/>
        <v/>
      </c>
      <c r="IU12" s="151" t="str">
        <f t="shared" si="14"/>
        <v>-</v>
      </c>
      <c r="IV12" s="103"/>
      <c r="IW12" s="142" t="str">
        <f>IFERROR(VLOOKUP('2.Datos'!BB12,Listas!$D$37:$E$41,2,FALSE),"")</f>
        <v/>
      </c>
      <c r="IX12" s="142" t="str">
        <f>IFERROR(VLOOKUP('2.Datos'!BC12,Listas!$D$44:$E$48,2,FALSE),"")</f>
        <v/>
      </c>
      <c r="IY12" s="151" t="str">
        <f t="shared" si="15"/>
        <v/>
      </c>
      <c r="IZ12" s="151" t="str">
        <f t="shared" si="16"/>
        <v>-</v>
      </c>
      <c r="JA12" s="103"/>
      <c r="JB12" s="142" t="str">
        <f>IFERROR(VLOOKUP('2.Datos'!BF12,Listas!$D$37:$E$41,2,FALSE),"")</f>
        <v/>
      </c>
      <c r="JC12" s="142" t="str">
        <f>IFERROR(VLOOKUP('2.Datos'!BG12,Listas!$D$44:$E$48,2,FALSE),"")</f>
        <v/>
      </c>
      <c r="JD12" s="151" t="str">
        <f t="shared" si="17"/>
        <v/>
      </c>
      <c r="JE12" s="151" t="str">
        <f t="shared" si="18"/>
        <v>-</v>
      </c>
      <c r="JF12" s="103"/>
      <c r="JG12" s="142" t="str">
        <f>IFERROR(VLOOKUP('2.Datos'!BJ12,Listas!$D$37:$E$41,2,FALSE),"")</f>
        <v/>
      </c>
      <c r="JH12" s="142" t="str">
        <f>IFERROR(VLOOKUP('2.Datos'!BK12,Listas!$D$44:$E$48,2,FALSE),"")</f>
        <v/>
      </c>
      <c r="JI12" s="151" t="str">
        <f t="shared" si="19"/>
        <v/>
      </c>
      <c r="JJ12" s="151" t="str">
        <f t="shared" si="20"/>
        <v>-</v>
      </c>
      <c r="JK12" s="103"/>
      <c r="JL12" s="142" t="str">
        <f>IFERROR(VLOOKUP('2.Datos'!BN12,Listas!$D$37:$E$41,2,FALSE),"")</f>
        <v/>
      </c>
      <c r="JM12" s="142" t="str">
        <f>IFERROR(VLOOKUP('2.Datos'!BO12,Listas!$D$44:$E$48,2,FALSE),"")</f>
        <v/>
      </c>
      <c r="JN12" s="151" t="str">
        <f t="shared" si="21"/>
        <v/>
      </c>
      <c r="JO12" s="151" t="str">
        <f t="shared" si="22"/>
        <v>-</v>
      </c>
      <c r="JP12" s="103"/>
      <c r="JQ12" s="142" t="str">
        <f>IFERROR(VLOOKUP('2.Datos'!BR12,Listas!$D$37:$E$41,2,FALSE),"")</f>
        <v/>
      </c>
      <c r="JR12" s="142" t="str">
        <f>IFERROR(VLOOKUP('2.Datos'!BS12,Listas!$D$44:$E$48,2,FALSE),"")</f>
        <v/>
      </c>
      <c r="JS12" s="151" t="str">
        <f t="shared" si="23"/>
        <v/>
      </c>
      <c r="JT12" s="151" t="str">
        <f t="shared" si="24"/>
        <v>-</v>
      </c>
      <c r="JU12" s="103"/>
      <c r="JV12" s="142" t="str">
        <f>IFERROR(VLOOKUP('2.Datos'!BV12,Listas!$D$37:$E$41,2,FALSE),"")</f>
        <v/>
      </c>
      <c r="JW12" s="142" t="str">
        <f>IFERROR(VLOOKUP('2.Datos'!BW12,Listas!$D$44:$E$48,2,FALSE),"")</f>
        <v/>
      </c>
      <c r="JX12" s="151" t="str">
        <f t="shared" si="25"/>
        <v/>
      </c>
      <c r="JY12" s="151" t="str">
        <f t="shared" si="26"/>
        <v>-</v>
      </c>
      <c r="JZ12" s="103"/>
      <c r="KA12" s="142" t="str">
        <f>IFERROR(VLOOKUP('2.Datos'!BZ12,Listas!$D$37:$E$41,2,FALSE),"")</f>
        <v/>
      </c>
      <c r="KB12" s="142" t="str">
        <f>IFERROR(VLOOKUP('2.Datos'!CA12,Listas!$D$44:$E$48,2,FALSE),"")</f>
        <v/>
      </c>
      <c r="KC12" s="151" t="str">
        <f t="shared" si="27"/>
        <v/>
      </c>
      <c r="KD12" s="151" t="str">
        <f t="shared" si="28"/>
        <v>-</v>
      </c>
      <c r="KE12" s="103"/>
      <c r="KF12" s="142" t="str">
        <f>IFERROR(VLOOKUP('2.Datos'!CD12,Listas!$D$37:$E$41,2,FALSE),"")</f>
        <v/>
      </c>
      <c r="KG12" s="142" t="str">
        <f>IFERROR(VLOOKUP('2.Datos'!CE12,Listas!$D$44:$E$48,2,FALSE),"")</f>
        <v/>
      </c>
      <c r="KH12" s="151" t="str">
        <f t="shared" si="29"/>
        <v/>
      </c>
      <c r="KI12" s="151" t="str">
        <f t="shared" si="30"/>
        <v>-</v>
      </c>
      <c r="KJ12" s="103"/>
      <c r="KK12" s="142" t="str">
        <f>IFERROR(VLOOKUP('2.Datos'!CH12,Listas!$D$37:$E$41,2,FALSE),"")</f>
        <v/>
      </c>
      <c r="KL12" s="142" t="str">
        <f>IFERROR(VLOOKUP('2.Datos'!CI12,Listas!$D$44:$E$48,2,FALSE),"")</f>
        <v/>
      </c>
      <c r="KM12" s="151" t="str">
        <f t="shared" si="31"/>
        <v/>
      </c>
      <c r="KN12" s="151" t="str">
        <f t="shared" si="32"/>
        <v>-</v>
      </c>
      <c r="KO12" s="103"/>
      <c r="KP12" s="142" t="str">
        <f>IFERROR(VLOOKUP('2.Datos'!CL12,Listas!$D$37:$E$41,2,FALSE),"")</f>
        <v/>
      </c>
      <c r="KQ12" s="142" t="str">
        <f>IFERROR(VLOOKUP('2.Datos'!CM12,Listas!$D$44:$E$48,2,FALSE),"")</f>
        <v/>
      </c>
      <c r="KR12" s="151" t="str">
        <f t="shared" si="33"/>
        <v/>
      </c>
      <c r="KS12" s="151" t="str">
        <f t="shared" si="34"/>
        <v>-</v>
      </c>
      <c r="KT12" s="103"/>
      <c r="KU12" s="142" t="str">
        <f>IFERROR(VLOOKUP('2.Datos'!CP12,Listas!$D$37:$E$41,2,FALSE),"")</f>
        <v/>
      </c>
      <c r="KV12" s="142" t="str">
        <f>IFERROR(VLOOKUP('2.Datos'!CQ12,Listas!$D$44:$E$48,2,FALSE),"")</f>
        <v/>
      </c>
      <c r="KW12" s="151" t="str">
        <f t="shared" si="35"/>
        <v/>
      </c>
      <c r="KX12" s="151" t="str">
        <f t="shared" si="36"/>
        <v>-</v>
      </c>
      <c r="KY12" s="103"/>
      <c r="KZ12" s="142" t="str">
        <f>IFERROR(VLOOKUP('2.Datos'!CT12,Listas!$D$37:$E$41,2,FALSE),"")</f>
        <v/>
      </c>
      <c r="LA12" s="142" t="str">
        <f>IFERROR(VLOOKUP('2.Datos'!CU12,Listas!$D$44:$E$48,2,FALSE),"")</f>
        <v/>
      </c>
      <c r="LB12" s="151" t="str">
        <f t="shared" si="37"/>
        <v/>
      </c>
      <c r="LC12" s="151" t="str">
        <f t="shared" si="38"/>
        <v>-</v>
      </c>
      <c r="LD12" s="103"/>
      <c r="LE12" s="142" t="str">
        <f>IFERROR(VLOOKUP('2.Datos'!CX12,Listas!$D$37:$E$41,2,FALSE),"")</f>
        <v/>
      </c>
      <c r="LF12" s="142" t="str">
        <f>IFERROR(VLOOKUP('2.Datos'!CY12,Listas!$D$44:$E$48,2,FALSE),"")</f>
        <v/>
      </c>
      <c r="LG12" s="151" t="str">
        <f t="shared" si="39"/>
        <v/>
      </c>
      <c r="LH12" s="151" t="str">
        <f t="shared" si="40"/>
        <v>-</v>
      </c>
      <c r="LI12" s="103"/>
      <c r="LJ12" s="142" t="str">
        <f>IFERROR(VLOOKUP('2.Datos'!DB12,Listas!$D$37:$E$41,2,FALSE),"")</f>
        <v/>
      </c>
      <c r="LK12" s="142" t="str">
        <f>IFERROR(VLOOKUP('2.Datos'!DC12,Listas!$D$44:$E$48,2,FALSE),"")</f>
        <v/>
      </c>
      <c r="LL12" s="151" t="str">
        <f t="shared" si="41"/>
        <v/>
      </c>
      <c r="LM12" s="151" t="str">
        <f t="shared" si="42"/>
        <v>-</v>
      </c>
      <c r="LN12" s="103"/>
      <c r="LO12" s="142" t="str">
        <f>IFERROR(VLOOKUP('2.Datos'!DF12,Listas!$D$37:$E$41,2,FALSE),"")</f>
        <v/>
      </c>
      <c r="LP12" s="142" t="str">
        <f>IFERROR(VLOOKUP('2.Datos'!DG12,Listas!$D$44:$E$48,2,FALSE),"")</f>
        <v/>
      </c>
      <c r="LQ12" s="151" t="str">
        <f t="shared" si="43"/>
        <v/>
      </c>
      <c r="LR12" s="151" t="str">
        <f t="shared" si="44"/>
        <v>-</v>
      </c>
      <c r="LS12" s="103"/>
      <c r="LT12" s="142" t="str">
        <f>IFERROR(VLOOKUP('2.Datos'!DJ12,Listas!$D$37:$E$41,2,FALSE),"")</f>
        <v/>
      </c>
      <c r="LU12" s="142" t="str">
        <f>IFERROR(VLOOKUP('2.Datos'!DK12,Listas!$D$44:$E$48,2,FALSE),"")</f>
        <v/>
      </c>
      <c r="LV12" s="151" t="str">
        <f t="shared" si="45"/>
        <v/>
      </c>
      <c r="LW12" s="151" t="str">
        <f t="shared" si="46"/>
        <v>-</v>
      </c>
      <c r="LX12" s="103"/>
      <c r="LY12" s="142" t="str">
        <f>IFERROR(VLOOKUP('2.Datos'!DN12,Listas!$D$37:$E$41,2,FALSE),"")</f>
        <v/>
      </c>
      <c r="LZ12" s="142" t="str">
        <f>IFERROR(VLOOKUP('2.Datos'!DO12,Listas!$D$44:$E$48,2,FALSE),"")</f>
        <v/>
      </c>
      <c r="MA12" s="151" t="str">
        <f t="shared" si="47"/>
        <v/>
      </c>
      <c r="MB12" s="151" t="str">
        <f t="shared" si="48"/>
        <v>-</v>
      </c>
      <c r="MC12" s="103"/>
      <c r="MD12" s="142" t="str">
        <f>IFERROR(VLOOKUP('2.Datos'!DR12,Listas!$D$37:$E$41,2,FALSE),"")</f>
        <v/>
      </c>
      <c r="ME12" s="142" t="str">
        <f>IFERROR(VLOOKUP('2.Datos'!DS12,Listas!$D$44:$E$48,2,FALSE),"")</f>
        <v/>
      </c>
      <c r="MF12" s="151" t="str">
        <f t="shared" si="49"/>
        <v/>
      </c>
      <c r="MG12" s="151" t="str">
        <f t="shared" si="50"/>
        <v>-</v>
      </c>
      <c r="MH12"/>
    </row>
    <row r="13" spans="1:346" ht="164.1" customHeight="1" x14ac:dyDescent="0.25">
      <c r="A13" s="343" t="s">
        <v>417</v>
      </c>
      <c r="B13" s="344" t="s">
        <v>60</v>
      </c>
      <c r="C13" s="344" t="s">
        <v>55</v>
      </c>
      <c r="D13" s="345" t="s">
        <v>380</v>
      </c>
      <c r="E13" s="308" t="s">
        <v>418</v>
      </c>
      <c r="F13" s="378" t="s">
        <v>419</v>
      </c>
      <c r="G13" s="346" t="s">
        <v>68</v>
      </c>
      <c r="H13" s="347" t="s">
        <v>850</v>
      </c>
      <c r="I13" s="347" t="s">
        <v>507</v>
      </c>
      <c r="J13" s="347" t="s">
        <v>851</v>
      </c>
      <c r="K13" s="308" t="s">
        <v>458</v>
      </c>
      <c r="L13" s="348" t="s">
        <v>15</v>
      </c>
      <c r="M13" s="344" t="s">
        <v>4</v>
      </c>
      <c r="N13" s="349">
        <v>1</v>
      </c>
      <c r="O13" s="349">
        <v>0</v>
      </c>
      <c r="P13" s="349">
        <v>0</v>
      </c>
      <c r="Q13" s="349">
        <v>1</v>
      </c>
      <c r="R13" s="349">
        <v>0</v>
      </c>
      <c r="S13" s="349">
        <v>0</v>
      </c>
      <c r="T13" s="349">
        <v>1</v>
      </c>
      <c r="U13" s="349">
        <v>1</v>
      </c>
      <c r="V13" s="346"/>
      <c r="W13" s="346"/>
      <c r="X13" s="350" t="str">
        <f>IF(AND(HP13&gt;=32,HP13&lt;=80),Listas!$G$36,IF(AND(HP13&gt;=16,HP13&lt;=24),Listas!$G$37,IF(AND(HP13&gt;=5,HP13&lt;=12),Listas!$G$38,IF(AND(HP13&gt;=1,HP13&lt;=4),Listas!$G$39,"-"))))</f>
        <v>-</v>
      </c>
      <c r="Y13" s="351" t="str">
        <f t="shared" si="2"/>
        <v/>
      </c>
      <c r="Z13" s="352">
        <f>IFERROR(VLOOKUP(L13,Listas!$H$4:$I$8,2,FALSE),"")</f>
        <v>4</v>
      </c>
      <c r="AA13" s="316"/>
      <c r="AB13" s="362" t="s">
        <v>871</v>
      </c>
      <c r="AC13" s="254"/>
      <c r="AD13" s="346" t="s">
        <v>43</v>
      </c>
      <c r="AE13" s="346" t="s">
        <v>8</v>
      </c>
      <c r="AF13" s="353" t="str">
        <f>IF(AND(HU13&gt;=32,HU13&lt;=80),Listas!$G$36,IF(AND(HU13&gt;=16,HU13&lt;=24),Listas!$G$37,IF(AND(HU13&gt;=5,HU13&lt;=12),Listas!$G$38,IF(AND(HU13&gt;=1,HU13&lt;=4),Listas!$G$39,"-"))))</f>
        <v>Tolerable</v>
      </c>
      <c r="AG13" s="254" t="s">
        <v>637</v>
      </c>
      <c r="AH13" s="346" t="s">
        <v>42</v>
      </c>
      <c r="AI13" s="346" t="s">
        <v>8</v>
      </c>
      <c r="AJ13" s="353" t="str">
        <f>IF(AND(HZ13&gt;=32,HZ13&lt;=80),Listas!$G$36,IF(AND(HZ13&gt;=16,HZ13&lt;=24),Listas!$G$37,IF(AND(HZ13&gt;=5,HZ13&lt;=12),Listas!$G$38,IF(AND(HZ13&gt;=1,HZ13&lt;=4),Listas!$G$39,"-"))))</f>
        <v>Aceptable</v>
      </c>
      <c r="AK13" s="357"/>
      <c r="AL13" s="356" t="s">
        <v>42</v>
      </c>
      <c r="AM13" s="356" t="s">
        <v>8</v>
      </c>
      <c r="AN13" s="353" t="str">
        <f>IF(AND(IE13&gt;=32,IE13&lt;=80),Listas!$G$36,IF(AND(IE13&gt;=16,IE13&lt;=24),Listas!$G$37,IF(AND(IE13&gt;=5,IE13&lt;=12),Listas!$G$38,IF(AND(IE13&gt;=1,IE13&lt;=4),Listas!$G$39,"-"))))</f>
        <v>Aceptable</v>
      </c>
      <c r="AO13" s="357" t="s">
        <v>672</v>
      </c>
      <c r="AP13" s="358" t="s">
        <v>42</v>
      </c>
      <c r="AQ13" s="358" t="s">
        <v>8</v>
      </c>
      <c r="AR13" s="353" t="str">
        <f>IF(AND(IJ13&gt;=32,IJ13&lt;=80),Listas!$G$36,IF(AND(IJ13&gt;=16,IJ13&lt;=24),Listas!$G$37,IF(AND(IJ13&gt;=5,IJ13&lt;=12),Listas!$G$38,IF(AND(IJ13&gt;=1,IJ13&lt;=4),Listas!$G$39,"-"))))</f>
        <v>Aceptable</v>
      </c>
      <c r="AS13" s="325"/>
      <c r="AT13" s="225"/>
      <c r="AU13" s="225"/>
      <c r="AV13" s="113"/>
      <c r="AW13" s="226"/>
      <c r="AX13" s="225"/>
      <c r="AY13" s="225"/>
      <c r="AZ13" s="113" t="str">
        <f>IF(AND(IT13&gt;=32,IT13&lt;=80),Listas!$G$36,IF(AND(IT13&gt;=16,IT13&lt;=24),Listas!$G$37,IF(AND(IT13&gt;=5,IT13&lt;=12),Listas!$G$38,IF(AND(IT13&gt;=1,IT13&lt;=4),Listas!$G$39,"-"))))</f>
        <v>-</v>
      </c>
      <c r="BA13" s="226"/>
      <c r="BB13" s="225"/>
      <c r="BC13" s="225"/>
      <c r="BD13" s="113" t="str">
        <f>IF(AND(IY13&gt;=32,IY13&lt;=80),Listas!$G$36,IF(AND(IY13&gt;=16,IY13&lt;=24),Listas!$G$37,IF(AND(IY13&gt;=5,IY13&lt;=12),Listas!$G$38,IF(AND(IY13&gt;=1,IY13&lt;=4),Listas!$G$39,"-"))))</f>
        <v>-</v>
      </c>
      <c r="BE13" s="226"/>
      <c r="BF13" s="225"/>
      <c r="BG13" s="225"/>
      <c r="BH13" s="113" t="str">
        <f>IF(AND(JD13&gt;=32,JD13&lt;=80),Listas!$G$36,IF(AND(JD13&gt;=16,JD13&lt;=24),Listas!$G$37,IF(AND(JD13&gt;=5,JD13&lt;=12),Listas!$G$38,IF(AND(JD13&gt;=1,JD13&lt;=4),Listas!$G$39,"-"))))</f>
        <v>-</v>
      </c>
      <c r="BI13" s="226"/>
      <c r="BJ13" s="225"/>
      <c r="BK13" s="225"/>
      <c r="BL13" s="113" t="str">
        <f>IF(AND(JI13&gt;=32,JI13&lt;=80),Listas!$G$36,IF(AND(JI13&gt;=16,JI13&lt;=24),Listas!$G$37,IF(AND(JI13&gt;=5,JI13&lt;=12),Listas!$G$38,IF(AND(JI13&gt;=1,JI13&lt;=4),Listas!$G$39,"-"))))</f>
        <v>-</v>
      </c>
      <c r="BM13" s="226"/>
      <c r="BN13" s="225"/>
      <c r="BO13" s="225"/>
      <c r="BP13" s="113" t="str">
        <f>IF(AND(JN13&gt;=32,JN13&lt;=80),Listas!$G$36,IF(AND(JN13&gt;=16,JN13&lt;=24),Listas!$G$37,IF(AND(JN13&gt;=5,JN13&lt;=12),Listas!$G$38,IF(AND(JN13&gt;=1,JN13&lt;=4),Listas!$G$39,"-"))))</f>
        <v>-</v>
      </c>
      <c r="BQ13" s="226"/>
      <c r="BR13" s="225"/>
      <c r="BS13" s="225"/>
      <c r="BT13" s="113" t="str">
        <f>IF(AND(JS13&gt;=32,JS13&lt;=80),Listas!$G$36,IF(AND(JS13&gt;=16,JS13&lt;=24),Listas!$G$37,IF(AND(JS13&gt;=5,JS13&lt;=12),Listas!$G$38,IF(AND(JS13&gt;=1,JS13&lt;=4),Listas!$G$39,"-"))))</f>
        <v>-</v>
      </c>
      <c r="BU13" s="226"/>
      <c r="BV13" s="223"/>
      <c r="BW13" s="223"/>
      <c r="BX13" s="113" t="str">
        <f>IF(AND(JX13&gt;=32,JX13&lt;=80),Listas!$G$36,IF(AND(JX13&gt;=16,JX13&lt;=24),Listas!$G$37,IF(AND(JX13&gt;=5,JX13&lt;=12),Listas!$G$38,IF(AND(JX13&gt;=1,JX13&lt;=4),Listas!$G$39,"-"))))</f>
        <v>-</v>
      </c>
      <c r="BY13" s="226"/>
      <c r="BZ13" s="223"/>
      <c r="CA13" s="223"/>
      <c r="CB13" s="113" t="str">
        <f>IF(AND(KC13&gt;=32,KC13&lt;=80),Listas!$G$36,IF(AND(KC13&gt;=16,KC13&lt;=24),Listas!$G$37,IF(AND(KC13&gt;=5,KC13&lt;=12),Listas!$G$38,IF(AND(KC13&gt;=1,KC13&lt;=4),Listas!$G$39,"-"))))</f>
        <v>-</v>
      </c>
      <c r="CC13" s="226"/>
      <c r="CD13" s="223"/>
      <c r="CE13" s="223"/>
      <c r="CF13" s="113" t="str">
        <f>IF(AND(KH13&gt;=32,KH13&lt;=80),Listas!$G$36,IF(AND(KH13&gt;=16,KH13&lt;=24),Listas!$G$37,IF(AND(KH13&gt;=5,KH13&lt;=12),Listas!$G$38,IF(AND(KH13&gt;=1,KH13&lt;=4),Listas!$G$39,"-"))))</f>
        <v>-</v>
      </c>
      <c r="CG13" s="226"/>
      <c r="CH13" s="223"/>
      <c r="CI13" s="223"/>
      <c r="CJ13" s="113" t="str">
        <f>IF(AND(KM13&gt;=32,KM13&lt;=80),Listas!$G$36,IF(AND(KM13&gt;=16,KM13&lt;=24),Listas!$G$37,IF(AND(KM13&gt;=5,KM13&lt;=12),Listas!$G$38,IF(AND(KM13&gt;=1,KM13&lt;=4),Listas!$G$39,"-"))))</f>
        <v>-</v>
      </c>
      <c r="CK13" s="226"/>
      <c r="CL13" s="223"/>
      <c r="CM13" s="223"/>
      <c r="CN13" s="113" t="str">
        <f>IF(AND(KR13&gt;=32,KR13&lt;=80),Listas!$G$36,IF(AND(KR13&gt;=16,KR13&lt;=24),Listas!$G$37,IF(AND(KR13&gt;=5,KR13&lt;=12),Listas!$G$38,IF(AND(KR13&gt;=1,KR13&lt;=4),Listas!$G$39,"-"))))</f>
        <v>-</v>
      </c>
      <c r="CO13" s="226"/>
      <c r="CP13" s="223"/>
      <c r="CQ13" s="223"/>
      <c r="CR13" s="113" t="str">
        <f>IF(AND(KW13&gt;=32,KW13&lt;=80),Listas!$G$36,IF(AND(KW13&gt;=16,KW13&lt;=24),Listas!$G$37,IF(AND(KW13&gt;=5,KW13&lt;=12),Listas!$G$38,IF(AND(KW13&gt;=1,KW13&lt;=4),Listas!$G$39,"-"))))</f>
        <v>-</v>
      </c>
      <c r="CS13" s="226"/>
      <c r="CT13" s="223"/>
      <c r="CU13" s="223"/>
      <c r="CV13" s="113" t="str">
        <f>IF(AND(LB13&gt;=32,LB13&lt;=80),Listas!$G$36,IF(AND(LB13&gt;=16,LB13&lt;=24),Listas!$G$37,IF(AND(LB13&gt;=5,LB13&lt;=12),Listas!$G$38,IF(AND(LB13&gt;=1,LB13&lt;=4),Listas!$G$39,"-"))))</f>
        <v>-</v>
      </c>
      <c r="CW13" s="226"/>
      <c r="CX13" s="223"/>
      <c r="CY13" s="223"/>
      <c r="CZ13" s="113" t="str">
        <f>IF(AND(LG13&gt;=32,LG13&lt;=80),Listas!$G$36,IF(AND(LG13&gt;=16,LG13&lt;=24),Listas!$G$37,IF(AND(LG13&gt;=5,LG13&lt;=12),Listas!$G$38,IF(AND(LG13&gt;=1,LG13&lt;=4),Listas!$G$39,"-"))))</f>
        <v>-</v>
      </c>
      <c r="DA13" s="226"/>
      <c r="DB13" s="223"/>
      <c r="DC13" s="223"/>
      <c r="DD13" s="113" t="str">
        <f>IF(AND(LL13&gt;=32,LL13&lt;=80),Listas!$G$36,IF(AND(LL13&gt;=16,LL13&lt;=24),Listas!$G$37,IF(AND(LL13&gt;=5,LL13&lt;=12),Listas!$G$38,IF(AND(LL13&gt;=1,LL13&lt;=4),Listas!$G$39,"-"))))</f>
        <v>-</v>
      </c>
      <c r="DE13" s="226"/>
      <c r="DF13" s="223"/>
      <c r="DG13" s="223"/>
      <c r="DH13" s="113" t="str">
        <f>IF(AND(LQ13&gt;=32,LQ13&lt;=80),Listas!$G$36,IF(AND(LQ13&gt;=16,LQ13&lt;=24),Listas!$G$37,IF(AND(LQ13&gt;=5,LQ13&lt;=12),Listas!$G$38,IF(AND(LQ13&gt;=1,LQ13&lt;=4),Listas!$G$39,"-"))))</f>
        <v>-</v>
      </c>
      <c r="DI13" s="226"/>
      <c r="DJ13" s="223"/>
      <c r="DK13" s="223"/>
      <c r="DL13" s="113" t="str">
        <f>IF(AND(LV13&gt;=32,LV13&lt;=80),Listas!$G$36,IF(AND(LV13&gt;=16,LV13&lt;=24),Listas!$G$37,IF(AND(LV13&gt;=5,LV13&lt;=12),Listas!$G$38,IF(AND(LV13&gt;=1,LV13&lt;=4),Listas!$G$39,"-"))))</f>
        <v>-</v>
      </c>
      <c r="DM13" s="226"/>
      <c r="DN13" s="223"/>
      <c r="DO13" s="223"/>
      <c r="DP13" s="113" t="str">
        <f>IF(AND(MA13&gt;=32,MA13&lt;=80),Listas!$G$36,IF(AND(MA13&gt;=16,MA13&lt;=24),Listas!$G$37,IF(AND(MA13&gt;=5,MA13&lt;=12),Listas!$G$38,IF(AND(MA13&gt;=1,MA13&lt;=4),Listas!$G$39,"-"))))</f>
        <v>-</v>
      </c>
      <c r="DQ13" s="226"/>
      <c r="DR13" s="223"/>
      <c r="DS13" s="223"/>
      <c r="DT13" s="113" t="str">
        <f>IF(AND(MF13&gt;=32,MF13&lt;=80),Listas!$G$36,IF(AND(MF13&gt;=16,MF13&lt;=24),Listas!$G$37,IF(AND(MF13&gt;=5,MF13&lt;=12),Listas!$G$38,IF(AND(MF13&gt;=1,MF13&lt;=4),Listas!$G$39,"-"))))</f>
        <v>-</v>
      </c>
      <c r="HM13" s="150" t="str">
        <f>IF('2.Datos'!A13&lt;&gt;"",'2.Datos'!A13,"")</f>
        <v>R11</v>
      </c>
      <c r="HN13" s="142" t="str">
        <f>IFERROR(VLOOKUP('2.Datos'!V13,Listas!$D$37:$E$41,2,FALSE),"")</f>
        <v/>
      </c>
      <c r="HO13" s="142" t="str">
        <f>IFERROR(VLOOKUP('2.Datos'!W13,Listas!$D$44:$E$48,2,FALSE),"")</f>
        <v/>
      </c>
      <c r="HP13" s="142" t="str">
        <f t="shared" si="0"/>
        <v/>
      </c>
      <c r="HQ13" s="151" t="str">
        <f t="shared" si="1"/>
        <v>-</v>
      </c>
      <c r="HR13" s="103"/>
      <c r="HS13" s="142">
        <f>IFERROR(VLOOKUP('2.Datos'!AD13,Listas!$D$37:$E$41,2,FALSE),"")</f>
        <v>2</v>
      </c>
      <c r="HT13" s="142">
        <f>IFERROR(VLOOKUP('2.Datos'!AE13,Listas!$D$44:$E$48,2,FALSE),"")</f>
        <v>4</v>
      </c>
      <c r="HU13" s="151">
        <f t="shared" si="3"/>
        <v>8</v>
      </c>
      <c r="HV13" s="151">
        <f t="shared" si="4"/>
        <v>24</v>
      </c>
      <c r="HW13" s="103"/>
      <c r="HX13" s="142">
        <f>IFERROR(VLOOKUP('2.Datos'!AH13,Listas!$D$37:$E$41,2,FALSE),"")</f>
        <v>1</v>
      </c>
      <c r="HY13" s="142">
        <f>IFERROR(VLOOKUP('2.Datos'!AI13,Listas!$D$44:$E$48,2,FALSE),"")</f>
        <v>4</v>
      </c>
      <c r="HZ13" s="151">
        <f t="shared" si="5"/>
        <v>4</v>
      </c>
      <c r="IA13" s="151">
        <f t="shared" si="6"/>
        <v>14</v>
      </c>
      <c r="IB13" s="103"/>
      <c r="IC13" s="142">
        <f>IFERROR(VLOOKUP('2.Datos'!AL13,Listas!$D$37:$E$41,2,FALSE),"")</f>
        <v>1</v>
      </c>
      <c r="ID13" s="142">
        <f>IFERROR(VLOOKUP('2.Datos'!AM13,Listas!$D$44:$E$48,2,FALSE),"")</f>
        <v>4</v>
      </c>
      <c r="IE13" s="151">
        <f t="shared" si="7"/>
        <v>4</v>
      </c>
      <c r="IF13" s="151">
        <f t="shared" si="8"/>
        <v>14</v>
      </c>
      <c r="IG13" s="103"/>
      <c r="IH13" s="142">
        <f>IFERROR(VLOOKUP('2.Datos'!AP13,Listas!$D$37:$E$41,2,FALSE),"")</f>
        <v>1</v>
      </c>
      <c r="II13" s="142">
        <f>IFERROR(VLOOKUP('2.Datos'!AQ13,Listas!$D$44:$E$48,2,FALSE),"")</f>
        <v>4</v>
      </c>
      <c r="IJ13" s="151">
        <f t="shared" si="9"/>
        <v>4</v>
      </c>
      <c r="IK13" s="151">
        <f t="shared" si="10"/>
        <v>14</v>
      </c>
      <c r="IL13" s="103"/>
      <c r="IM13" s="142" t="str">
        <f>IFERROR(VLOOKUP('2.Datos'!AT13,Listas!$D$37:$E$41,2,FALSE),"")</f>
        <v/>
      </c>
      <c r="IN13" s="142" t="str">
        <f>IFERROR(VLOOKUP('2.Datos'!AU13,Listas!$D$44:$E$48,2,FALSE),"")</f>
        <v/>
      </c>
      <c r="IO13" s="151" t="str">
        <f t="shared" si="11"/>
        <v/>
      </c>
      <c r="IP13" s="151" t="str">
        <f t="shared" si="12"/>
        <v>-</v>
      </c>
      <c r="IQ13" s="103"/>
      <c r="IR13" s="142" t="str">
        <f>IFERROR(VLOOKUP('2.Datos'!AX13,Listas!$D$37:$E$41,2,FALSE),"")</f>
        <v/>
      </c>
      <c r="IS13" s="142" t="str">
        <f>IFERROR(VLOOKUP('2.Datos'!AY13,Listas!$D$44:$E$48,2,FALSE),"")</f>
        <v/>
      </c>
      <c r="IT13" s="151" t="str">
        <f t="shared" si="13"/>
        <v/>
      </c>
      <c r="IU13" s="151" t="str">
        <f t="shared" si="14"/>
        <v>-</v>
      </c>
      <c r="IV13" s="103"/>
      <c r="IW13" s="142" t="str">
        <f>IFERROR(VLOOKUP('2.Datos'!BB13,Listas!$D$37:$E$41,2,FALSE),"")</f>
        <v/>
      </c>
      <c r="IX13" s="142" t="str">
        <f>IFERROR(VLOOKUP('2.Datos'!BC13,Listas!$D$44:$E$48,2,FALSE),"")</f>
        <v/>
      </c>
      <c r="IY13" s="151" t="str">
        <f t="shared" si="15"/>
        <v/>
      </c>
      <c r="IZ13" s="151" t="str">
        <f t="shared" si="16"/>
        <v>-</v>
      </c>
      <c r="JA13" s="103"/>
      <c r="JB13" s="142" t="str">
        <f>IFERROR(VLOOKUP('2.Datos'!BF13,Listas!$D$37:$E$41,2,FALSE),"")</f>
        <v/>
      </c>
      <c r="JC13" s="142" t="str">
        <f>IFERROR(VLOOKUP('2.Datos'!BG13,Listas!$D$44:$E$48,2,FALSE),"")</f>
        <v/>
      </c>
      <c r="JD13" s="151" t="str">
        <f t="shared" si="17"/>
        <v/>
      </c>
      <c r="JE13" s="151" t="str">
        <f t="shared" si="18"/>
        <v>-</v>
      </c>
      <c r="JF13" s="103"/>
      <c r="JG13" s="142" t="str">
        <f>IFERROR(VLOOKUP('2.Datos'!BJ13,Listas!$D$37:$E$41,2,FALSE),"")</f>
        <v/>
      </c>
      <c r="JH13" s="142" t="str">
        <f>IFERROR(VLOOKUP('2.Datos'!BK13,Listas!$D$44:$E$48,2,FALSE),"")</f>
        <v/>
      </c>
      <c r="JI13" s="151" t="str">
        <f t="shared" si="19"/>
        <v/>
      </c>
      <c r="JJ13" s="151" t="str">
        <f t="shared" si="20"/>
        <v>-</v>
      </c>
      <c r="JK13" s="103"/>
      <c r="JL13" s="142" t="str">
        <f>IFERROR(VLOOKUP('2.Datos'!BN13,Listas!$D$37:$E$41,2,FALSE),"")</f>
        <v/>
      </c>
      <c r="JM13" s="142" t="str">
        <f>IFERROR(VLOOKUP('2.Datos'!BO13,Listas!$D$44:$E$48,2,FALSE),"")</f>
        <v/>
      </c>
      <c r="JN13" s="151" t="str">
        <f t="shared" si="21"/>
        <v/>
      </c>
      <c r="JO13" s="151" t="str">
        <f t="shared" si="22"/>
        <v>-</v>
      </c>
      <c r="JP13" s="103"/>
      <c r="JQ13" s="142" t="str">
        <f>IFERROR(VLOOKUP('2.Datos'!BR13,Listas!$D$37:$E$41,2,FALSE),"")</f>
        <v/>
      </c>
      <c r="JR13" s="142" t="str">
        <f>IFERROR(VLOOKUP('2.Datos'!BS13,Listas!$D$44:$E$48,2,FALSE),"")</f>
        <v/>
      </c>
      <c r="JS13" s="151" t="str">
        <f t="shared" si="23"/>
        <v/>
      </c>
      <c r="JT13" s="151" t="str">
        <f t="shared" si="24"/>
        <v>-</v>
      </c>
      <c r="JU13" s="103"/>
      <c r="JV13" s="142" t="str">
        <f>IFERROR(VLOOKUP('2.Datos'!BV13,Listas!$D$37:$E$41,2,FALSE),"")</f>
        <v/>
      </c>
      <c r="JW13" s="142" t="str">
        <f>IFERROR(VLOOKUP('2.Datos'!BW13,Listas!$D$44:$E$48,2,FALSE),"")</f>
        <v/>
      </c>
      <c r="JX13" s="151" t="str">
        <f t="shared" si="25"/>
        <v/>
      </c>
      <c r="JY13" s="151" t="str">
        <f t="shared" si="26"/>
        <v>-</v>
      </c>
      <c r="JZ13" s="103"/>
      <c r="KA13" s="142" t="str">
        <f>IFERROR(VLOOKUP('2.Datos'!BZ13,Listas!$D$37:$E$41,2,FALSE),"")</f>
        <v/>
      </c>
      <c r="KB13" s="142" t="str">
        <f>IFERROR(VLOOKUP('2.Datos'!CA13,Listas!$D$44:$E$48,2,FALSE),"")</f>
        <v/>
      </c>
      <c r="KC13" s="151" t="str">
        <f t="shared" si="27"/>
        <v/>
      </c>
      <c r="KD13" s="151" t="str">
        <f t="shared" si="28"/>
        <v>-</v>
      </c>
      <c r="KE13" s="103"/>
      <c r="KF13" s="142" t="str">
        <f>IFERROR(VLOOKUP('2.Datos'!CD13,Listas!$D$37:$E$41,2,FALSE),"")</f>
        <v/>
      </c>
      <c r="KG13" s="142" t="str">
        <f>IFERROR(VLOOKUP('2.Datos'!CE13,Listas!$D$44:$E$48,2,FALSE),"")</f>
        <v/>
      </c>
      <c r="KH13" s="151" t="str">
        <f t="shared" si="29"/>
        <v/>
      </c>
      <c r="KI13" s="151" t="str">
        <f t="shared" si="30"/>
        <v>-</v>
      </c>
      <c r="KJ13" s="103"/>
      <c r="KK13" s="142" t="str">
        <f>IFERROR(VLOOKUP('2.Datos'!CH13,Listas!$D$37:$E$41,2,FALSE),"")</f>
        <v/>
      </c>
      <c r="KL13" s="142" t="str">
        <f>IFERROR(VLOOKUP('2.Datos'!CI13,Listas!$D$44:$E$48,2,FALSE),"")</f>
        <v/>
      </c>
      <c r="KM13" s="151" t="str">
        <f t="shared" si="31"/>
        <v/>
      </c>
      <c r="KN13" s="151" t="str">
        <f t="shared" si="32"/>
        <v>-</v>
      </c>
      <c r="KO13" s="103"/>
      <c r="KP13" s="142" t="str">
        <f>IFERROR(VLOOKUP('2.Datos'!CL13,Listas!$D$37:$E$41,2,FALSE),"")</f>
        <v/>
      </c>
      <c r="KQ13" s="142" t="str">
        <f>IFERROR(VLOOKUP('2.Datos'!CM13,Listas!$D$44:$E$48,2,FALSE),"")</f>
        <v/>
      </c>
      <c r="KR13" s="151" t="str">
        <f t="shared" si="33"/>
        <v/>
      </c>
      <c r="KS13" s="151" t="str">
        <f t="shared" si="34"/>
        <v>-</v>
      </c>
      <c r="KT13" s="103"/>
      <c r="KU13" s="142" t="str">
        <f>IFERROR(VLOOKUP('2.Datos'!CP13,Listas!$D$37:$E$41,2,FALSE),"")</f>
        <v/>
      </c>
      <c r="KV13" s="142" t="str">
        <f>IFERROR(VLOOKUP('2.Datos'!CQ13,Listas!$D$44:$E$48,2,FALSE),"")</f>
        <v/>
      </c>
      <c r="KW13" s="151" t="str">
        <f t="shared" si="35"/>
        <v/>
      </c>
      <c r="KX13" s="151" t="str">
        <f t="shared" si="36"/>
        <v>-</v>
      </c>
      <c r="KY13" s="103"/>
      <c r="KZ13" s="142" t="str">
        <f>IFERROR(VLOOKUP('2.Datos'!CT13,Listas!$D$37:$E$41,2,FALSE),"")</f>
        <v/>
      </c>
      <c r="LA13" s="142" t="str">
        <f>IFERROR(VLOOKUP('2.Datos'!CU13,Listas!$D$44:$E$48,2,FALSE),"")</f>
        <v/>
      </c>
      <c r="LB13" s="151" t="str">
        <f t="shared" si="37"/>
        <v/>
      </c>
      <c r="LC13" s="151" t="str">
        <f t="shared" si="38"/>
        <v>-</v>
      </c>
      <c r="LD13" s="103"/>
      <c r="LE13" s="142" t="str">
        <f>IFERROR(VLOOKUP('2.Datos'!CX13,Listas!$D$37:$E$41,2,FALSE),"")</f>
        <v/>
      </c>
      <c r="LF13" s="142" t="str">
        <f>IFERROR(VLOOKUP('2.Datos'!CY13,Listas!$D$44:$E$48,2,FALSE),"")</f>
        <v/>
      </c>
      <c r="LG13" s="151" t="str">
        <f t="shared" si="39"/>
        <v/>
      </c>
      <c r="LH13" s="151" t="str">
        <f t="shared" si="40"/>
        <v>-</v>
      </c>
      <c r="LI13" s="103"/>
      <c r="LJ13" s="142" t="str">
        <f>IFERROR(VLOOKUP('2.Datos'!DB13,Listas!$D$37:$E$41,2,FALSE),"")</f>
        <v/>
      </c>
      <c r="LK13" s="142" t="str">
        <f>IFERROR(VLOOKUP('2.Datos'!DC13,Listas!$D$44:$E$48,2,FALSE),"")</f>
        <v/>
      </c>
      <c r="LL13" s="151" t="str">
        <f t="shared" si="41"/>
        <v/>
      </c>
      <c r="LM13" s="151" t="str">
        <f t="shared" si="42"/>
        <v>-</v>
      </c>
      <c r="LN13" s="103"/>
      <c r="LO13" s="142" t="str">
        <f>IFERROR(VLOOKUP('2.Datos'!DF13,Listas!$D$37:$E$41,2,FALSE),"")</f>
        <v/>
      </c>
      <c r="LP13" s="142" t="str">
        <f>IFERROR(VLOOKUP('2.Datos'!DG13,Listas!$D$44:$E$48,2,FALSE),"")</f>
        <v/>
      </c>
      <c r="LQ13" s="151" t="str">
        <f t="shared" si="43"/>
        <v/>
      </c>
      <c r="LR13" s="151" t="str">
        <f t="shared" si="44"/>
        <v>-</v>
      </c>
      <c r="LS13" s="103"/>
      <c r="LT13" s="142" t="str">
        <f>IFERROR(VLOOKUP('2.Datos'!DJ13,Listas!$D$37:$E$41,2,FALSE),"")</f>
        <v/>
      </c>
      <c r="LU13" s="142" t="str">
        <f>IFERROR(VLOOKUP('2.Datos'!DK13,Listas!$D$44:$E$48,2,FALSE),"")</f>
        <v/>
      </c>
      <c r="LV13" s="151" t="str">
        <f t="shared" si="45"/>
        <v/>
      </c>
      <c r="LW13" s="151" t="str">
        <f t="shared" si="46"/>
        <v>-</v>
      </c>
      <c r="LX13" s="103"/>
      <c r="LY13" s="142" t="str">
        <f>IFERROR(VLOOKUP('2.Datos'!DN13,Listas!$D$37:$E$41,2,FALSE),"")</f>
        <v/>
      </c>
      <c r="LZ13" s="142" t="str">
        <f>IFERROR(VLOOKUP('2.Datos'!DO13,Listas!$D$44:$E$48,2,FALSE),"")</f>
        <v/>
      </c>
      <c r="MA13" s="151" t="str">
        <f t="shared" si="47"/>
        <v/>
      </c>
      <c r="MB13" s="151" t="str">
        <f t="shared" si="48"/>
        <v>-</v>
      </c>
      <c r="MC13" s="103"/>
      <c r="MD13" s="142" t="str">
        <f>IFERROR(VLOOKUP('2.Datos'!DR13,Listas!$D$37:$E$41,2,FALSE),"")</f>
        <v/>
      </c>
      <c r="ME13" s="142" t="str">
        <f>IFERROR(VLOOKUP('2.Datos'!DS13,Listas!$D$44:$E$48,2,FALSE),"")</f>
        <v/>
      </c>
      <c r="MF13" s="151" t="str">
        <f t="shared" si="49"/>
        <v/>
      </c>
      <c r="MG13" s="151" t="str">
        <f t="shared" si="50"/>
        <v>-</v>
      </c>
      <c r="MH13"/>
    </row>
    <row r="14" spans="1:346" ht="174.6" customHeight="1" x14ac:dyDescent="0.25">
      <c r="A14" s="343" t="s">
        <v>420</v>
      </c>
      <c r="B14" s="344" t="s">
        <v>60</v>
      </c>
      <c r="C14" s="344" t="s">
        <v>55</v>
      </c>
      <c r="D14" s="345" t="s">
        <v>380</v>
      </c>
      <c r="E14" s="308" t="s">
        <v>421</v>
      </c>
      <c r="F14" s="378" t="s">
        <v>882</v>
      </c>
      <c r="G14" s="346" t="s">
        <v>71</v>
      </c>
      <c r="H14" s="347" t="s">
        <v>852</v>
      </c>
      <c r="I14" s="347" t="s">
        <v>422</v>
      </c>
      <c r="J14" s="347" t="s">
        <v>853</v>
      </c>
      <c r="K14" s="308" t="s">
        <v>457</v>
      </c>
      <c r="L14" s="348" t="s">
        <v>15</v>
      </c>
      <c r="M14" s="344" t="s">
        <v>165</v>
      </c>
      <c r="N14" s="349">
        <v>1</v>
      </c>
      <c r="O14" s="349">
        <v>0</v>
      </c>
      <c r="P14" s="349">
        <v>0</v>
      </c>
      <c r="Q14" s="349">
        <v>1</v>
      </c>
      <c r="R14" s="349">
        <v>0</v>
      </c>
      <c r="S14" s="349">
        <v>1</v>
      </c>
      <c r="T14" s="349">
        <v>1</v>
      </c>
      <c r="U14" s="349">
        <v>0</v>
      </c>
      <c r="V14" s="346" t="s">
        <v>43</v>
      </c>
      <c r="W14" s="346" t="s">
        <v>9</v>
      </c>
      <c r="X14" s="350" t="str">
        <f>IF(AND(HP14&gt;=32,HP14&lt;=80),Listas!$G$36,IF(AND(HP14&gt;=16,HP14&lt;=24),Listas!$G$37,IF(AND(HP14&gt;=5,HP14&lt;=12),Listas!$G$38,IF(AND(HP14&gt;=1,HP14&lt;=4),Listas!$G$39,"-"))))</f>
        <v>Aceptable</v>
      </c>
      <c r="Y14" s="351">
        <f t="shared" si="2"/>
        <v>4</v>
      </c>
      <c r="Z14" s="352">
        <f>IFERROR(VLOOKUP(L14,Listas!$H$4:$I$8,2,FALSE),"")</f>
        <v>4</v>
      </c>
      <c r="AA14" s="316" t="s">
        <v>655</v>
      </c>
      <c r="AB14" s="316" t="s">
        <v>872</v>
      </c>
      <c r="AC14" s="254"/>
      <c r="AD14" s="346" t="s">
        <v>43</v>
      </c>
      <c r="AE14" s="346" t="s">
        <v>9</v>
      </c>
      <c r="AF14" s="353" t="str">
        <f>IF(AND(HU14&gt;=32,HU14&lt;=80),Listas!$G$36,IF(AND(HU14&gt;=16,HU14&lt;=24),Listas!$G$37,IF(AND(HU14&gt;=5,HU14&lt;=12),Listas!$G$38,IF(AND(HU14&gt;=1,HU14&lt;=4),Listas!$G$39,"-"))))</f>
        <v>Aceptable</v>
      </c>
      <c r="AG14" s="254" t="s">
        <v>544</v>
      </c>
      <c r="AH14" s="346" t="s">
        <v>43</v>
      </c>
      <c r="AI14" s="346" t="s">
        <v>9</v>
      </c>
      <c r="AJ14" s="353" t="str">
        <f>IF(AND(HZ14&gt;=32,HZ14&lt;=80),Listas!$G$36,IF(AND(HZ14&gt;=16,HZ14&lt;=24),Listas!$G$37,IF(AND(HZ14&gt;=5,HZ14&lt;=12),Listas!$G$38,IF(AND(HZ14&gt;=1,HZ14&lt;=4),Listas!$G$39,"-"))))</f>
        <v>Aceptable</v>
      </c>
      <c r="AK14" s="357"/>
      <c r="AL14" s="361" t="s">
        <v>43</v>
      </c>
      <c r="AM14" s="361" t="s">
        <v>9</v>
      </c>
      <c r="AN14" s="353" t="str">
        <f>IF(AND(IE14&gt;=32,IE14&lt;=80),Listas!$G$36,IF(AND(IE14&gt;=16,IE14&lt;=24),Listas!$G$37,IF(AND(IE14&gt;=5,IE14&lt;=12),Listas!$G$38,IF(AND(IE14&gt;=1,IE14&lt;=4),Listas!$G$39,"-"))))</f>
        <v>Aceptable</v>
      </c>
      <c r="AO14" s="364" t="s">
        <v>670</v>
      </c>
      <c r="AP14" s="358" t="s">
        <v>43</v>
      </c>
      <c r="AQ14" s="358" t="s">
        <v>5</v>
      </c>
      <c r="AR14" s="353" t="str">
        <f>IF(AND(IJ14&gt;=32,IJ14&lt;=80),Listas!$G$36,IF(AND(IJ14&gt;=16,IJ14&lt;=24),Listas!$G$37,IF(AND(IJ14&gt;=5,IJ14&lt;=12),Listas!$G$38,IF(AND(IJ14&gt;=1,IJ14&lt;=4),Listas!$G$39,"-"))))</f>
        <v>Alto</v>
      </c>
      <c r="AS14" s="325"/>
      <c r="AT14" s="224"/>
      <c r="AU14" s="224"/>
      <c r="AV14" s="113"/>
      <c r="AW14" s="226"/>
      <c r="AX14" s="224"/>
      <c r="AY14" s="224"/>
      <c r="AZ14" s="113" t="str">
        <f>IF(AND(IT14&gt;=32,IT14&lt;=80),Listas!$G$36,IF(AND(IT14&gt;=16,IT14&lt;=24),Listas!$G$37,IF(AND(IT14&gt;=5,IT14&lt;=12),Listas!$G$38,IF(AND(IT14&gt;=1,IT14&lt;=4),Listas!$G$39,"-"))))</f>
        <v>-</v>
      </c>
      <c r="BA14" s="226"/>
      <c r="BB14" s="224"/>
      <c r="BC14" s="224"/>
      <c r="BD14" s="113" t="str">
        <f>IF(AND(IY14&gt;=32,IY14&lt;=80),Listas!$G$36,IF(AND(IY14&gt;=16,IY14&lt;=24),Listas!$G$37,IF(AND(IY14&gt;=5,IY14&lt;=12),Listas!$G$38,IF(AND(IY14&gt;=1,IY14&lt;=4),Listas!$G$39,"-"))))</f>
        <v>-</v>
      </c>
      <c r="BE14" s="226"/>
      <c r="BF14" s="224"/>
      <c r="BG14" s="224"/>
      <c r="BH14" s="113" t="str">
        <f>IF(AND(JD14&gt;=32,JD14&lt;=80),Listas!$G$36,IF(AND(JD14&gt;=16,JD14&lt;=24),Listas!$G$37,IF(AND(JD14&gt;=5,JD14&lt;=12),Listas!$G$38,IF(AND(JD14&gt;=1,JD14&lt;=4),Listas!$G$39,"-"))))</f>
        <v>-</v>
      </c>
      <c r="BI14" s="226"/>
      <c r="BJ14" s="224"/>
      <c r="BK14" s="224"/>
      <c r="BL14" s="113" t="str">
        <f>IF(AND(JI14&gt;=32,JI14&lt;=80),Listas!$G$36,IF(AND(JI14&gt;=16,JI14&lt;=24),Listas!$G$37,IF(AND(JI14&gt;=5,JI14&lt;=12),Listas!$G$38,IF(AND(JI14&gt;=1,JI14&lt;=4),Listas!$G$39,"-"))))</f>
        <v>-</v>
      </c>
      <c r="BM14" s="226"/>
      <c r="BN14" s="224"/>
      <c r="BO14" s="224"/>
      <c r="BP14" s="113" t="str">
        <f>IF(AND(JN14&gt;=32,JN14&lt;=80),Listas!$G$36,IF(AND(JN14&gt;=16,JN14&lt;=24),Listas!$G$37,IF(AND(JN14&gt;=5,JN14&lt;=12),Listas!$G$38,IF(AND(JN14&gt;=1,JN14&lt;=4),Listas!$G$39,"-"))))</f>
        <v>-</v>
      </c>
      <c r="BQ14" s="226"/>
      <c r="BR14" s="224"/>
      <c r="BS14" s="224"/>
      <c r="BT14" s="113" t="str">
        <f>IF(AND(JS14&gt;=32,JS14&lt;=80),Listas!$G$36,IF(AND(JS14&gt;=16,JS14&lt;=24),Listas!$G$37,IF(AND(JS14&gt;=5,JS14&lt;=12),Listas!$G$38,IF(AND(JS14&gt;=1,JS14&lt;=4),Listas!$G$39,"-"))))</f>
        <v>-</v>
      </c>
      <c r="BU14" s="226"/>
      <c r="BV14" s="223"/>
      <c r="BW14" s="223"/>
      <c r="BX14" s="113" t="str">
        <f>IF(AND(JX14&gt;=32,JX14&lt;=80),Listas!$G$36,IF(AND(JX14&gt;=16,JX14&lt;=24),Listas!$G$37,IF(AND(JX14&gt;=5,JX14&lt;=12),Listas!$G$38,IF(AND(JX14&gt;=1,JX14&lt;=4),Listas!$G$39,"-"))))</f>
        <v>-</v>
      </c>
      <c r="BY14" s="226"/>
      <c r="BZ14" s="223"/>
      <c r="CA14" s="223"/>
      <c r="CB14" s="113" t="str">
        <f>IF(AND(KC14&gt;=32,KC14&lt;=80),Listas!$G$36,IF(AND(KC14&gt;=16,KC14&lt;=24),Listas!$G$37,IF(AND(KC14&gt;=5,KC14&lt;=12),Listas!$G$38,IF(AND(KC14&gt;=1,KC14&lt;=4),Listas!$G$39,"-"))))</f>
        <v>-</v>
      </c>
      <c r="CC14" s="226"/>
      <c r="CD14" s="223"/>
      <c r="CE14" s="223"/>
      <c r="CF14" s="113" t="str">
        <f>IF(AND(KH14&gt;=32,KH14&lt;=80),Listas!$G$36,IF(AND(KH14&gt;=16,KH14&lt;=24),Listas!$G$37,IF(AND(KH14&gt;=5,KH14&lt;=12),Listas!$G$38,IF(AND(KH14&gt;=1,KH14&lt;=4),Listas!$G$39,"-"))))</f>
        <v>-</v>
      </c>
      <c r="CG14" s="226"/>
      <c r="CH14" s="223"/>
      <c r="CI14" s="223"/>
      <c r="CJ14" s="113" t="str">
        <f>IF(AND(KM14&gt;=32,KM14&lt;=80),Listas!$G$36,IF(AND(KM14&gt;=16,KM14&lt;=24),Listas!$G$37,IF(AND(KM14&gt;=5,KM14&lt;=12),Listas!$G$38,IF(AND(KM14&gt;=1,KM14&lt;=4),Listas!$G$39,"-"))))</f>
        <v>-</v>
      </c>
      <c r="CK14" s="226"/>
      <c r="CL14" s="223"/>
      <c r="CM14" s="223"/>
      <c r="CN14" s="113" t="str">
        <f>IF(AND(KR14&gt;=32,KR14&lt;=80),Listas!$G$36,IF(AND(KR14&gt;=16,KR14&lt;=24),Listas!$G$37,IF(AND(KR14&gt;=5,KR14&lt;=12),Listas!$G$38,IF(AND(KR14&gt;=1,KR14&lt;=4),Listas!$G$39,"-"))))</f>
        <v>-</v>
      </c>
      <c r="CO14" s="226"/>
      <c r="CP14" s="223"/>
      <c r="CQ14" s="223"/>
      <c r="CR14" s="113" t="str">
        <f>IF(AND(KW14&gt;=32,KW14&lt;=80),Listas!$G$36,IF(AND(KW14&gt;=16,KW14&lt;=24),Listas!$G$37,IF(AND(KW14&gt;=5,KW14&lt;=12),Listas!$G$38,IF(AND(KW14&gt;=1,KW14&lt;=4),Listas!$G$39,"-"))))</f>
        <v>-</v>
      </c>
      <c r="CS14" s="226"/>
      <c r="CT14" s="223"/>
      <c r="CU14" s="223"/>
      <c r="CV14" s="113" t="str">
        <f>IF(AND(LB14&gt;=32,LB14&lt;=80),Listas!$G$36,IF(AND(LB14&gt;=16,LB14&lt;=24),Listas!$G$37,IF(AND(LB14&gt;=5,LB14&lt;=12),Listas!$G$38,IF(AND(LB14&gt;=1,LB14&lt;=4),Listas!$G$39,"-"))))</f>
        <v>-</v>
      </c>
      <c r="CW14" s="226"/>
      <c r="CX14" s="223"/>
      <c r="CY14" s="223"/>
      <c r="CZ14" s="113" t="str">
        <f>IF(AND(LG14&gt;=32,LG14&lt;=80),Listas!$G$36,IF(AND(LG14&gt;=16,LG14&lt;=24),Listas!$G$37,IF(AND(LG14&gt;=5,LG14&lt;=12),Listas!$G$38,IF(AND(LG14&gt;=1,LG14&lt;=4),Listas!$G$39,"-"))))</f>
        <v>-</v>
      </c>
      <c r="DA14" s="226"/>
      <c r="DB14" s="223"/>
      <c r="DC14" s="223"/>
      <c r="DD14" s="113" t="str">
        <f>IF(AND(LL14&gt;=32,LL14&lt;=80),Listas!$G$36,IF(AND(LL14&gt;=16,LL14&lt;=24),Listas!$G$37,IF(AND(LL14&gt;=5,LL14&lt;=12),Listas!$G$38,IF(AND(LL14&gt;=1,LL14&lt;=4),Listas!$G$39,"-"))))</f>
        <v>-</v>
      </c>
      <c r="DE14" s="226"/>
      <c r="DF14" s="223"/>
      <c r="DG14" s="223"/>
      <c r="DH14" s="113" t="str">
        <f>IF(AND(LQ14&gt;=32,LQ14&lt;=80),Listas!$G$36,IF(AND(LQ14&gt;=16,LQ14&lt;=24),Listas!$G$37,IF(AND(LQ14&gt;=5,LQ14&lt;=12),Listas!$G$38,IF(AND(LQ14&gt;=1,LQ14&lt;=4),Listas!$G$39,"-"))))</f>
        <v>-</v>
      </c>
      <c r="DI14" s="226"/>
      <c r="DJ14" s="223"/>
      <c r="DK14" s="223"/>
      <c r="DL14" s="113" t="str">
        <f>IF(AND(LV14&gt;=32,LV14&lt;=80),Listas!$G$36,IF(AND(LV14&gt;=16,LV14&lt;=24),Listas!$G$37,IF(AND(LV14&gt;=5,LV14&lt;=12),Listas!$G$38,IF(AND(LV14&gt;=1,LV14&lt;=4),Listas!$G$39,"-"))))</f>
        <v>-</v>
      </c>
      <c r="DM14" s="226"/>
      <c r="DN14" s="223"/>
      <c r="DO14" s="223"/>
      <c r="DP14" s="113" t="str">
        <f>IF(AND(MA14&gt;=32,MA14&lt;=80),Listas!$G$36,IF(AND(MA14&gt;=16,MA14&lt;=24),Listas!$G$37,IF(AND(MA14&gt;=5,MA14&lt;=12),Listas!$G$38,IF(AND(MA14&gt;=1,MA14&lt;=4),Listas!$G$39,"-"))))</f>
        <v>-</v>
      </c>
      <c r="DQ14" s="226"/>
      <c r="DR14" s="223"/>
      <c r="DS14" s="223"/>
      <c r="DT14" s="113" t="str">
        <f>IF(AND(MF14&gt;=32,MF14&lt;=80),Listas!$G$36,IF(AND(MF14&gt;=16,MF14&lt;=24),Listas!$G$37,IF(AND(MF14&gt;=5,MF14&lt;=12),Listas!$G$38,IF(AND(MF14&gt;=1,MF14&lt;=4),Listas!$G$39,"-"))))</f>
        <v>-</v>
      </c>
      <c r="HM14" s="150" t="str">
        <f>IF('2.Datos'!A14&lt;&gt;"",'2.Datos'!A14,"")</f>
        <v>R12</v>
      </c>
      <c r="HN14" s="142">
        <f>IFERROR(VLOOKUP('2.Datos'!V14,Listas!$D$37:$E$41,2,FALSE),"")</f>
        <v>2</v>
      </c>
      <c r="HO14" s="142">
        <f>IFERROR(VLOOKUP('2.Datos'!W14,Listas!$D$44:$E$48,2,FALSE),"")</f>
        <v>2</v>
      </c>
      <c r="HP14" s="142">
        <f t="shared" si="0"/>
        <v>4</v>
      </c>
      <c r="HQ14" s="151">
        <f t="shared" si="1"/>
        <v>22</v>
      </c>
      <c r="HR14" s="103"/>
      <c r="HS14" s="142">
        <f>IFERROR(VLOOKUP('2.Datos'!AD14,Listas!$D$37:$E$41,2,FALSE),"")</f>
        <v>2</v>
      </c>
      <c r="HT14" s="142">
        <f>IFERROR(VLOOKUP('2.Datos'!AE14,Listas!$D$44:$E$48,2,FALSE),"")</f>
        <v>2</v>
      </c>
      <c r="HU14" s="151">
        <f t="shared" si="3"/>
        <v>4</v>
      </c>
      <c r="HV14" s="151">
        <f t="shared" si="4"/>
        <v>22</v>
      </c>
      <c r="HW14" s="103"/>
      <c r="HX14" s="142">
        <f>IFERROR(VLOOKUP('2.Datos'!AH14,Listas!$D$37:$E$41,2,FALSE),"")</f>
        <v>2</v>
      </c>
      <c r="HY14" s="142">
        <f>IFERROR(VLOOKUP('2.Datos'!AI14,Listas!$D$44:$E$48,2,FALSE),"")</f>
        <v>2</v>
      </c>
      <c r="HZ14" s="151">
        <f t="shared" si="5"/>
        <v>4</v>
      </c>
      <c r="IA14" s="151">
        <f t="shared" si="6"/>
        <v>22</v>
      </c>
      <c r="IB14" s="103"/>
      <c r="IC14" s="142">
        <f>IFERROR(VLOOKUP('2.Datos'!AL14,Listas!$D$37:$E$41,2,FALSE),"")</f>
        <v>2</v>
      </c>
      <c r="ID14" s="142">
        <f>IFERROR(VLOOKUP('2.Datos'!AM14,Listas!$D$44:$E$48,2,FALSE),"")</f>
        <v>2</v>
      </c>
      <c r="IE14" s="151">
        <f t="shared" si="7"/>
        <v>4</v>
      </c>
      <c r="IF14" s="151">
        <f t="shared" si="8"/>
        <v>22</v>
      </c>
      <c r="IG14" s="103"/>
      <c r="IH14" s="142">
        <f>IFERROR(VLOOKUP('2.Datos'!AP14,Listas!$D$37:$E$41,2,FALSE),"")</f>
        <v>2</v>
      </c>
      <c r="II14" s="142">
        <f>IFERROR(VLOOKUP('2.Datos'!AQ14,Listas!$D$44:$E$48,2,FALSE),"")</f>
        <v>8</v>
      </c>
      <c r="IJ14" s="151">
        <f t="shared" si="9"/>
        <v>16</v>
      </c>
      <c r="IK14" s="151">
        <f t="shared" si="10"/>
        <v>28</v>
      </c>
      <c r="IL14" s="103"/>
      <c r="IM14" s="142" t="str">
        <f>IFERROR(VLOOKUP('2.Datos'!AT14,Listas!$D$37:$E$41,2,FALSE),"")</f>
        <v/>
      </c>
      <c r="IN14" s="142" t="str">
        <f>IFERROR(VLOOKUP('2.Datos'!AU14,Listas!$D$44:$E$48,2,FALSE),"")</f>
        <v/>
      </c>
      <c r="IO14" s="151" t="str">
        <f t="shared" si="11"/>
        <v/>
      </c>
      <c r="IP14" s="151" t="str">
        <f t="shared" si="12"/>
        <v>-</v>
      </c>
      <c r="IQ14" s="103"/>
      <c r="IR14" s="142" t="str">
        <f>IFERROR(VLOOKUP('2.Datos'!AX14,Listas!$D$37:$E$41,2,FALSE),"")</f>
        <v/>
      </c>
      <c r="IS14" s="142" t="str">
        <f>IFERROR(VLOOKUP('2.Datos'!AY14,Listas!$D$44:$E$48,2,FALSE),"")</f>
        <v/>
      </c>
      <c r="IT14" s="151" t="str">
        <f t="shared" si="13"/>
        <v/>
      </c>
      <c r="IU14" s="151" t="str">
        <f t="shared" si="14"/>
        <v>-</v>
      </c>
      <c r="IV14" s="103"/>
      <c r="IW14" s="142" t="str">
        <f>IFERROR(VLOOKUP('2.Datos'!BB14,Listas!$D$37:$E$41,2,FALSE),"")</f>
        <v/>
      </c>
      <c r="IX14" s="142" t="str">
        <f>IFERROR(VLOOKUP('2.Datos'!BC14,Listas!$D$44:$E$48,2,FALSE),"")</f>
        <v/>
      </c>
      <c r="IY14" s="151" t="str">
        <f t="shared" si="15"/>
        <v/>
      </c>
      <c r="IZ14" s="151" t="str">
        <f t="shared" si="16"/>
        <v>-</v>
      </c>
      <c r="JA14" s="103"/>
      <c r="JB14" s="142" t="str">
        <f>IFERROR(VLOOKUP('2.Datos'!BF14,Listas!$D$37:$E$41,2,FALSE),"")</f>
        <v/>
      </c>
      <c r="JC14" s="142" t="str">
        <f>IFERROR(VLOOKUP('2.Datos'!BG14,Listas!$D$44:$E$48,2,FALSE),"")</f>
        <v/>
      </c>
      <c r="JD14" s="151" t="str">
        <f t="shared" si="17"/>
        <v/>
      </c>
      <c r="JE14" s="151" t="str">
        <f t="shared" si="18"/>
        <v>-</v>
      </c>
      <c r="JF14" s="103"/>
      <c r="JG14" s="142" t="str">
        <f>IFERROR(VLOOKUP('2.Datos'!BJ14,Listas!$D$37:$E$41,2,FALSE),"")</f>
        <v/>
      </c>
      <c r="JH14" s="142" t="str">
        <f>IFERROR(VLOOKUP('2.Datos'!BK14,Listas!$D$44:$E$48,2,FALSE),"")</f>
        <v/>
      </c>
      <c r="JI14" s="151" t="str">
        <f t="shared" si="19"/>
        <v/>
      </c>
      <c r="JJ14" s="151" t="str">
        <f t="shared" si="20"/>
        <v>-</v>
      </c>
      <c r="JK14" s="103"/>
      <c r="JL14" s="142" t="str">
        <f>IFERROR(VLOOKUP('2.Datos'!BN14,Listas!$D$37:$E$41,2,FALSE),"")</f>
        <v/>
      </c>
      <c r="JM14" s="142" t="str">
        <f>IFERROR(VLOOKUP('2.Datos'!BO14,Listas!$D$44:$E$48,2,FALSE),"")</f>
        <v/>
      </c>
      <c r="JN14" s="151" t="str">
        <f t="shared" si="21"/>
        <v/>
      </c>
      <c r="JO14" s="151" t="str">
        <f t="shared" si="22"/>
        <v>-</v>
      </c>
      <c r="JP14" s="103"/>
      <c r="JQ14" s="142" t="str">
        <f>IFERROR(VLOOKUP('2.Datos'!BR14,Listas!$D$37:$E$41,2,FALSE),"")</f>
        <v/>
      </c>
      <c r="JR14" s="142" t="str">
        <f>IFERROR(VLOOKUP('2.Datos'!BS14,Listas!$D$44:$E$48,2,FALSE),"")</f>
        <v/>
      </c>
      <c r="JS14" s="151" t="str">
        <f t="shared" si="23"/>
        <v/>
      </c>
      <c r="JT14" s="151" t="str">
        <f t="shared" si="24"/>
        <v>-</v>
      </c>
      <c r="JU14" s="103"/>
      <c r="JV14" s="142" t="str">
        <f>IFERROR(VLOOKUP('2.Datos'!BV14,Listas!$D$37:$E$41,2,FALSE),"")</f>
        <v/>
      </c>
      <c r="JW14" s="142" t="str">
        <f>IFERROR(VLOOKUP('2.Datos'!BW14,Listas!$D$44:$E$48,2,FALSE),"")</f>
        <v/>
      </c>
      <c r="JX14" s="151" t="str">
        <f t="shared" si="25"/>
        <v/>
      </c>
      <c r="JY14" s="151" t="str">
        <f t="shared" si="26"/>
        <v>-</v>
      </c>
      <c r="JZ14" s="103"/>
      <c r="KA14" s="142" t="str">
        <f>IFERROR(VLOOKUP('2.Datos'!BZ14,Listas!$D$37:$E$41,2,FALSE),"")</f>
        <v/>
      </c>
      <c r="KB14" s="142" t="str">
        <f>IFERROR(VLOOKUP('2.Datos'!CA14,Listas!$D$44:$E$48,2,FALSE),"")</f>
        <v/>
      </c>
      <c r="KC14" s="151" t="str">
        <f t="shared" si="27"/>
        <v/>
      </c>
      <c r="KD14" s="151" t="str">
        <f t="shared" si="28"/>
        <v>-</v>
      </c>
      <c r="KE14" s="103"/>
      <c r="KF14" s="142" t="str">
        <f>IFERROR(VLOOKUP('2.Datos'!CD14,Listas!$D$37:$E$41,2,FALSE),"")</f>
        <v/>
      </c>
      <c r="KG14" s="142" t="str">
        <f>IFERROR(VLOOKUP('2.Datos'!CE14,Listas!$D$44:$E$48,2,FALSE),"")</f>
        <v/>
      </c>
      <c r="KH14" s="151" t="str">
        <f t="shared" si="29"/>
        <v/>
      </c>
      <c r="KI14" s="151" t="str">
        <f t="shared" si="30"/>
        <v>-</v>
      </c>
      <c r="KJ14" s="103"/>
      <c r="KK14" s="142" t="str">
        <f>IFERROR(VLOOKUP('2.Datos'!CH14,Listas!$D$37:$E$41,2,FALSE),"")</f>
        <v/>
      </c>
      <c r="KL14" s="142" t="str">
        <f>IFERROR(VLOOKUP('2.Datos'!CI14,Listas!$D$44:$E$48,2,FALSE),"")</f>
        <v/>
      </c>
      <c r="KM14" s="151" t="str">
        <f t="shared" si="31"/>
        <v/>
      </c>
      <c r="KN14" s="151" t="str">
        <f t="shared" si="32"/>
        <v>-</v>
      </c>
      <c r="KO14" s="103"/>
      <c r="KP14" s="142" t="str">
        <f>IFERROR(VLOOKUP('2.Datos'!CL14,Listas!$D$37:$E$41,2,FALSE),"")</f>
        <v/>
      </c>
      <c r="KQ14" s="142" t="str">
        <f>IFERROR(VLOOKUP('2.Datos'!CM14,Listas!$D$44:$E$48,2,FALSE),"")</f>
        <v/>
      </c>
      <c r="KR14" s="151" t="str">
        <f t="shared" si="33"/>
        <v/>
      </c>
      <c r="KS14" s="151" t="str">
        <f t="shared" si="34"/>
        <v>-</v>
      </c>
      <c r="KT14" s="103"/>
      <c r="KU14" s="142" t="str">
        <f>IFERROR(VLOOKUP('2.Datos'!CP14,Listas!$D$37:$E$41,2,FALSE),"")</f>
        <v/>
      </c>
      <c r="KV14" s="142" t="str">
        <f>IFERROR(VLOOKUP('2.Datos'!CQ14,Listas!$D$44:$E$48,2,FALSE),"")</f>
        <v/>
      </c>
      <c r="KW14" s="151" t="str">
        <f t="shared" si="35"/>
        <v/>
      </c>
      <c r="KX14" s="151" t="str">
        <f t="shared" si="36"/>
        <v>-</v>
      </c>
      <c r="KY14" s="103"/>
      <c r="KZ14" s="142" t="str">
        <f>IFERROR(VLOOKUP('2.Datos'!CT14,Listas!$D$37:$E$41,2,FALSE),"")</f>
        <v/>
      </c>
      <c r="LA14" s="142" t="str">
        <f>IFERROR(VLOOKUP('2.Datos'!CU14,Listas!$D$44:$E$48,2,FALSE),"")</f>
        <v/>
      </c>
      <c r="LB14" s="151" t="str">
        <f t="shared" si="37"/>
        <v/>
      </c>
      <c r="LC14" s="151" t="str">
        <f t="shared" si="38"/>
        <v>-</v>
      </c>
      <c r="LD14" s="103"/>
      <c r="LE14" s="142" t="str">
        <f>IFERROR(VLOOKUP('2.Datos'!CX14,Listas!$D$37:$E$41,2,FALSE),"")</f>
        <v/>
      </c>
      <c r="LF14" s="142" t="str">
        <f>IFERROR(VLOOKUP('2.Datos'!CY14,Listas!$D$44:$E$48,2,FALSE),"")</f>
        <v/>
      </c>
      <c r="LG14" s="151" t="str">
        <f t="shared" si="39"/>
        <v/>
      </c>
      <c r="LH14" s="151" t="str">
        <f t="shared" si="40"/>
        <v>-</v>
      </c>
      <c r="LI14" s="103"/>
      <c r="LJ14" s="142" t="str">
        <f>IFERROR(VLOOKUP('2.Datos'!DB14,Listas!$D$37:$E$41,2,FALSE),"")</f>
        <v/>
      </c>
      <c r="LK14" s="142" t="str">
        <f>IFERROR(VLOOKUP('2.Datos'!DC14,Listas!$D$44:$E$48,2,FALSE),"")</f>
        <v/>
      </c>
      <c r="LL14" s="151" t="str">
        <f t="shared" si="41"/>
        <v/>
      </c>
      <c r="LM14" s="151" t="str">
        <f t="shared" si="42"/>
        <v>-</v>
      </c>
      <c r="LN14" s="103"/>
      <c r="LO14" s="142" t="str">
        <f>IFERROR(VLOOKUP('2.Datos'!DF14,Listas!$D$37:$E$41,2,FALSE),"")</f>
        <v/>
      </c>
      <c r="LP14" s="142" t="str">
        <f>IFERROR(VLOOKUP('2.Datos'!DG14,Listas!$D$44:$E$48,2,FALSE),"")</f>
        <v/>
      </c>
      <c r="LQ14" s="151" t="str">
        <f t="shared" si="43"/>
        <v/>
      </c>
      <c r="LR14" s="151" t="str">
        <f t="shared" si="44"/>
        <v>-</v>
      </c>
      <c r="LS14" s="103"/>
      <c r="LT14" s="142" t="str">
        <f>IFERROR(VLOOKUP('2.Datos'!DJ14,Listas!$D$37:$E$41,2,FALSE),"")</f>
        <v/>
      </c>
      <c r="LU14" s="142" t="str">
        <f>IFERROR(VLOOKUP('2.Datos'!DK14,Listas!$D$44:$E$48,2,FALSE),"")</f>
        <v/>
      </c>
      <c r="LV14" s="151" t="str">
        <f t="shared" si="45"/>
        <v/>
      </c>
      <c r="LW14" s="151" t="str">
        <f t="shared" si="46"/>
        <v>-</v>
      </c>
      <c r="LX14" s="103"/>
      <c r="LY14" s="142" t="str">
        <f>IFERROR(VLOOKUP('2.Datos'!DN14,Listas!$D$37:$E$41,2,FALSE),"")</f>
        <v/>
      </c>
      <c r="LZ14" s="142" t="str">
        <f>IFERROR(VLOOKUP('2.Datos'!DO14,Listas!$D$44:$E$48,2,FALSE),"")</f>
        <v/>
      </c>
      <c r="MA14" s="151" t="str">
        <f t="shared" si="47"/>
        <v/>
      </c>
      <c r="MB14" s="151" t="str">
        <f t="shared" si="48"/>
        <v>-</v>
      </c>
      <c r="MC14" s="103"/>
      <c r="MD14" s="142" t="str">
        <f>IFERROR(VLOOKUP('2.Datos'!DR14,Listas!$D$37:$E$41,2,FALSE),"")</f>
        <v/>
      </c>
      <c r="ME14" s="142" t="str">
        <f>IFERROR(VLOOKUP('2.Datos'!DS14,Listas!$D$44:$E$48,2,FALSE),"")</f>
        <v/>
      </c>
      <c r="MF14" s="151" t="str">
        <f t="shared" si="49"/>
        <v/>
      </c>
      <c r="MG14" s="151" t="str">
        <f t="shared" si="50"/>
        <v>-</v>
      </c>
      <c r="MH14"/>
    </row>
    <row r="15" spans="1:346" ht="163.5" customHeight="1" x14ac:dyDescent="0.25">
      <c r="A15" s="343" t="s">
        <v>423</v>
      </c>
      <c r="B15" s="344" t="s">
        <v>60</v>
      </c>
      <c r="C15" s="344" t="s">
        <v>55</v>
      </c>
      <c r="D15" s="345" t="s">
        <v>380</v>
      </c>
      <c r="E15" s="308" t="s">
        <v>424</v>
      </c>
      <c r="F15" s="378" t="s">
        <v>425</v>
      </c>
      <c r="G15" s="346" t="s">
        <v>68</v>
      </c>
      <c r="H15" s="347" t="s">
        <v>854</v>
      </c>
      <c r="I15" s="347" t="s">
        <v>411</v>
      </c>
      <c r="J15" s="347" t="s">
        <v>855</v>
      </c>
      <c r="K15" s="308" t="s">
        <v>458</v>
      </c>
      <c r="L15" s="348" t="s">
        <v>15</v>
      </c>
      <c r="M15" s="344" t="s">
        <v>4</v>
      </c>
      <c r="N15" s="349">
        <v>1</v>
      </c>
      <c r="O15" s="349">
        <v>0</v>
      </c>
      <c r="P15" s="349">
        <v>0</v>
      </c>
      <c r="Q15" s="349">
        <v>1</v>
      </c>
      <c r="R15" s="349">
        <v>0</v>
      </c>
      <c r="S15" s="349">
        <v>0</v>
      </c>
      <c r="T15" s="349">
        <v>1</v>
      </c>
      <c r="U15" s="349">
        <v>0</v>
      </c>
      <c r="V15" s="346"/>
      <c r="W15" s="346"/>
      <c r="X15" s="350" t="str">
        <f>IF(AND(HP15&gt;=32,HP15&lt;=80),Listas!$G$36,IF(AND(HP15&gt;=16,HP15&lt;=24),Listas!$G$37,IF(AND(HP15&gt;=5,HP15&lt;=12),Listas!$G$38,IF(AND(HP15&gt;=1,HP15&lt;=4),Listas!$G$39,"-"))))</f>
        <v>-</v>
      </c>
      <c r="Y15" s="351" t="str">
        <f t="shared" si="2"/>
        <v/>
      </c>
      <c r="Z15" s="352">
        <f>IFERROR(VLOOKUP(L15,Listas!$H$4:$I$8,2,FALSE),"")</f>
        <v>4</v>
      </c>
      <c r="AA15" s="362" t="s">
        <v>567</v>
      </c>
      <c r="AB15" s="362" t="s">
        <v>873</v>
      </c>
      <c r="AC15" s="254"/>
      <c r="AD15" s="346" t="s">
        <v>42</v>
      </c>
      <c r="AE15" s="346" t="s">
        <v>8</v>
      </c>
      <c r="AF15" s="353" t="str">
        <f>IF(AND(HU15&gt;=32,HU15&lt;=80),Listas!$G$36,IF(AND(HU15&gt;=16,HU15&lt;=24),Listas!$G$37,IF(AND(HU15&gt;=5,HU15&lt;=12),Listas!$G$38,IF(AND(HU15&gt;=1,HU15&lt;=4),Listas!$G$39,"-"))))</f>
        <v>Aceptable</v>
      </c>
      <c r="AG15" s="254" t="s">
        <v>537</v>
      </c>
      <c r="AH15" s="346" t="s">
        <v>42</v>
      </c>
      <c r="AI15" s="346" t="s">
        <v>8</v>
      </c>
      <c r="AJ15" s="353" t="str">
        <f>IF(AND(HZ15&gt;=32,HZ15&lt;=80),Listas!$G$36,IF(AND(HZ15&gt;=16,HZ15&lt;=24),Listas!$G$37,IF(AND(HZ15&gt;=5,HZ15&lt;=12),Listas!$G$38,IF(AND(HZ15&gt;=1,HZ15&lt;=4),Listas!$G$39,"-"))))</f>
        <v>Aceptable</v>
      </c>
      <c r="AK15" s="357"/>
      <c r="AL15" s="365" t="s">
        <v>42</v>
      </c>
      <c r="AM15" s="365" t="s">
        <v>8</v>
      </c>
      <c r="AN15" s="353" t="str">
        <f>IF(AND(IE15&gt;=32,IE15&lt;=80),Listas!$G$36,IF(AND(IE15&gt;=16,IE15&lt;=24),Listas!$G$37,IF(AND(IE15&gt;=5,IE15&lt;=12),Listas!$G$38,IF(AND(IE15&gt;=1,IE15&lt;=4),Listas!$G$39,"-"))))</f>
        <v>Aceptable</v>
      </c>
      <c r="AO15" s="357" t="s">
        <v>672</v>
      </c>
      <c r="AP15" s="366" t="s">
        <v>42</v>
      </c>
      <c r="AQ15" s="366" t="s">
        <v>8</v>
      </c>
      <c r="AR15" s="353" t="str">
        <f>IF(AND(IJ15&gt;=32,IJ15&lt;=80),Listas!$G$36,IF(AND(IJ15&gt;=16,IJ15&lt;=24),Listas!$G$37,IF(AND(IJ15&gt;=5,IJ15&lt;=12),Listas!$G$38,IF(AND(IJ15&gt;=1,IJ15&lt;=4),Listas!$G$39,"-"))))</f>
        <v>Aceptable</v>
      </c>
      <c r="AS15" s="325"/>
      <c r="AT15" s="246"/>
      <c r="AU15" s="246"/>
      <c r="AV15" s="113"/>
      <c r="AW15" s="226"/>
      <c r="AX15" s="246"/>
      <c r="AY15" s="246"/>
      <c r="AZ15" s="113" t="str">
        <f>IF(AND(IT15&gt;=32,IT15&lt;=80),Listas!$G$36,IF(AND(IT15&gt;=16,IT15&lt;=24),Listas!$G$37,IF(AND(IT15&gt;=5,IT15&lt;=12),Listas!$G$38,IF(AND(IT15&gt;=1,IT15&lt;=4),Listas!$G$39,"-"))))</f>
        <v>-</v>
      </c>
      <c r="BA15" s="226"/>
      <c r="BB15" s="246"/>
      <c r="BC15" s="246"/>
      <c r="BD15" s="113" t="str">
        <f>IF(AND(IY15&gt;=32,IY15&lt;=80),Listas!$G$36,IF(AND(IY15&gt;=16,IY15&lt;=24),Listas!$G$37,IF(AND(IY15&gt;=5,IY15&lt;=12),Listas!$G$38,IF(AND(IY15&gt;=1,IY15&lt;=4),Listas!$G$39,"-"))))</f>
        <v>-</v>
      </c>
      <c r="BE15" s="226"/>
      <c r="BF15" s="246"/>
      <c r="BG15" s="246"/>
      <c r="BH15" s="113" t="str">
        <f>IF(AND(JD15&gt;=32,JD15&lt;=80),Listas!$G$36,IF(AND(JD15&gt;=16,JD15&lt;=24),Listas!$G$37,IF(AND(JD15&gt;=5,JD15&lt;=12),Listas!$G$38,IF(AND(JD15&gt;=1,JD15&lt;=4),Listas!$G$39,"-"))))</f>
        <v>-</v>
      </c>
      <c r="BI15" s="226"/>
      <c r="BJ15" s="246"/>
      <c r="BK15" s="246"/>
      <c r="BL15" s="113" t="str">
        <f>IF(AND(JI15&gt;=32,JI15&lt;=80),Listas!$G$36,IF(AND(JI15&gt;=16,JI15&lt;=24),Listas!$G$37,IF(AND(JI15&gt;=5,JI15&lt;=12),Listas!$G$38,IF(AND(JI15&gt;=1,JI15&lt;=4),Listas!$G$39,"-"))))</f>
        <v>-</v>
      </c>
      <c r="BM15" s="226"/>
      <c r="BN15" s="246"/>
      <c r="BO15" s="246"/>
      <c r="BP15" s="113" t="str">
        <f>IF(AND(JN15&gt;=32,JN15&lt;=80),Listas!$G$36,IF(AND(JN15&gt;=16,JN15&lt;=24),Listas!$G$37,IF(AND(JN15&gt;=5,JN15&lt;=12),Listas!$G$38,IF(AND(JN15&gt;=1,JN15&lt;=4),Listas!$G$39,"-"))))</f>
        <v>-</v>
      </c>
      <c r="BQ15" s="226"/>
      <c r="BR15" s="246"/>
      <c r="BS15" s="246"/>
      <c r="BT15" s="113" t="str">
        <f>IF(AND(JS15&gt;=32,JS15&lt;=80),Listas!$G$36,IF(AND(JS15&gt;=16,JS15&lt;=24),Listas!$G$37,IF(AND(JS15&gt;=5,JS15&lt;=12),Listas!$G$38,IF(AND(JS15&gt;=1,JS15&lt;=4),Listas!$G$39,"-"))))</f>
        <v>-</v>
      </c>
      <c r="BU15" s="226"/>
      <c r="BV15" s="223"/>
      <c r="BW15" s="223"/>
      <c r="BX15" s="113" t="str">
        <f>IF(AND(JX15&gt;=32,JX15&lt;=80),Listas!$G$36,IF(AND(JX15&gt;=16,JX15&lt;=24),Listas!$G$37,IF(AND(JX15&gt;=5,JX15&lt;=12),Listas!$G$38,IF(AND(JX15&gt;=1,JX15&lt;=4),Listas!$G$39,"-"))))</f>
        <v>-</v>
      </c>
      <c r="BY15" s="226"/>
      <c r="BZ15" s="223"/>
      <c r="CA15" s="223"/>
      <c r="CB15" s="113" t="str">
        <f>IF(AND(KC15&gt;=32,KC15&lt;=80),Listas!$G$36,IF(AND(KC15&gt;=16,KC15&lt;=24),Listas!$G$37,IF(AND(KC15&gt;=5,KC15&lt;=12),Listas!$G$38,IF(AND(KC15&gt;=1,KC15&lt;=4),Listas!$G$39,"-"))))</f>
        <v>-</v>
      </c>
      <c r="CC15" s="226"/>
      <c r="CD15" s="223"/>
      <c r="CE15" s="223"/>
      <c r="CF15" s="113" t="str">
        <f>IF(AND(KH15&gt;=32,KH15&lt;=80),Listas!$G$36,IF(AND(KH15&gt;=16,KH15&lt;=24),Listas!$G$37,IF(AND(KH15&gt;=5,KH15&lt;=12),Listas!$G$38,IF(AND(KH15&gt;=1,KH15&lt;=4),Listas!$G$39,"-"))))</f>
        <v>-</v>
      </c>
      <c r="CG15" s="226"/>
      <c r="CH15" s="223"/>
      <c r="CI15" s="223"/>
      <c r="CJ15" s="113" t="str">
        <f>IF(AND(KM15&gt;=32,KM15&lt;=80),Listas!$G$36,IF(AND(KM15&gt;=16,KM15&lt;=24),Listas!$G$37,IF(AND(KM15&gt;=5,KM15&lt;=12),Listas!$G$38,IF(AND(KM15&gt;=1,KM15&lt;=4),Listas!$G$39,"-"))))</f>
        <v>-</v>
      </c>
      <c r="CK15" s="226"/>
      <c r="CL15" s="223"/>
      <c r="CM15" s="223"/>
      <c r="CN15" s="113" t="str">
        <f>IF(AND(KR15&gt;=32,KR15&lt;=80),Listas!$G$36,IF(AND(KR15&gt;=16,KR15&lt;=24),Listas!$G$37,IF(AND(KR15&gt;=5,KR15&lt;=12),Listas!$G$38,IF(AND(KR15&gt;=1,KR15&lt;=4),Listas!$G$39,"-"))))</f>
        <v>-</v>
      </c>
      <c r="CO15" s="226"/>
      <c r="CP15" s="223"/>
      <c r="CQ15" s="223"/>
      <c r="CR15" s="113" t="str">
        <f>IF(AND(KW15&gt;=32,KW15&lt;=80),Listas!$G$36,IF(AND(KW15&gt;=16,KW15&lt;=24),Listas!$G$37,IF(AND(KW15&gt;=5,KW15&lt;=12),Listas!$G$38,IF(AND(KW15&gt;=1,KW15&lt;=4),Listas!$G$39,"-"))))</f>
        <v>-</v>
      </c>
      <c r="CS15" s="226"/>
      <c r="CT15" s="223"/>
      <c r="CU15" s="223"/>
      <c r="CV15" s="113" t="str">
        <f>IF(AND(LB15&gt;=32,LB15&lt;=80),Listas!$G$36,IF(AND(LB15&gt;=16,LB15&lt;=24),Listas!$G$37,IF(AND(LB15&gt;=5,LB15&lt;=12),Listas!$G$38,IF(AND(LB15&gt;=1,LB15&lt;=4),Listas!$G$39,"-"))))</f>
        <v>-</v>
      </c>
      <c r="CW15" s="226"/>
      <c r="CX15" s="223"/>
      <c r="CY15" s="223"/>
      <c r="CZ15" s="113" t="str">
        <f>IF(AND(LG15&gt;=32,LG15&lt;=80),Listas!$G$36,IF(AND(LG15&gt;=16,LG15&lt;=24),Listas!$G$37,IF(AND(LG15&gt;=5,LG15&lt;=12),Listas!$G$38,IF(AND(LG15&gt;=1,LG15&lt;=4),Listas!$G$39,"-"))))</f>
        <v>-</v>
      </c>
      <c r="DA15" s="226"/>
      <c r="DB15" s="223"/>
      <c r="DC15" s="223"/>
      <c r="DD15" s="113" t="str">
        <f>IF(AND(LL15&gt;=32,LL15&lt;=80),Listas!$G$36,IF(AND(LL15&gt;=16,LL15&lt;=24),Listas!$G$37,IF(AND(LL15&gt;=5,LL15&lt;=12),Listas!$G$38,IF(AND(LL15&gt;=1,LL15&lt;=4),Listas!$G$39,"-"))))</f>
        <v>-</v>
      </c>
      <c r="DE15" s="226"/>
      <c r="DF15" s="223"/>
      <c r="DG15" s="223"/>
      <c r="DH15" s="113" t="str">
        <f>IF(AND(LQ15&gt;=32,LQ15&lt;=80),Listas!$G$36,IF(AND(LQ15&gt;=16,LQ15&lt;=24),Listas!$G$37,IF(AND(LQ15&gt;=5,LQ15&lt;=12),Listas!$G$38,IF(AND(LQ15&gt;=1,LQ15&lt;=4),Listas!$G$39,"-"))))</f>
        <v>-</v>
      </c>
      <c r="DI15" s="226"/>
      <c r="DJ15" s="223"/>
      <c r="DK15" s="223"/>
      <c r="DL15" s="113" t="str">
        <f>IF(AND(LV15&gt;=32,LV15&lt;=80),Listas!$G$36,IF(AND(LV15&gt;=16,LV15&lt;=24),Listas!$G$37,IF(AND(LV15&gt;=5,LV15&lt;=12),Listas!$G$38,IF(AND(LV15&gt;=1,LV15&lt;=4),Listas!$G$39,"-"))))</f>
        <v>-</v>
      </c>
      <c r="DM15" s="226"/>
      <c r="DN15" s="223"/>
      <c r="DO15" s="223"/>
      <c r="DP15" s="113" t="str">
        <f>IF(AND(MA15&gt;=32,MA15&lt;=80),Listas!$G$36,IF(AND(MA15&gt;=16,MA15&lt;=24),Listas!$G$37,IF(AND(MA15&gt;=5,MA15&lt;=12),Listas!$G$38,IF(AND(MA15&gt;=1,MA15&lt;=4),Listas!$G$39,"-"))))</f>
        <v>-</v>
      </c>
      <c r="DQ15" s="226"/>
      <c r="DR15" s="223"/>
      <c r="DS15" s="223"/>
      <c r="DT15" s="113" t="str">
        <f>IF(AND(MF15&gt;=32,MF15&lt;=80),Listas!$G$36,IF(AND(MF15&gt;=16,MF15&lt;=24),Listas!$G$37,IF(AND(MF15&gt;=5,MF15&lt;=12),Listas!$G$38,IF(AND(MF15&gt;=1,MF15&lt;=4),Listas!$G$39,"-"))))</f>
        <v>-</v>
      </c>
      <c r="HM15" s="150" t="str">
        <f>IF('2.Datos'!A15&lt;&gt;"",'2.Datos'!A15,"")</f>
        <v>R13</v>
      </c>
      <c r="HN15" s="142" t="str">
        <f>IFERROR(VLOOKUP('2.Datos'!V15,Listas!$D$37:$E$41,2,FALSE),"")</f>
        <v/>
      </c>
      <c r="HO15" s="142" t="str">
        <f>IFERROR(VLOOKUP('2.Datos'!W15,Listas!$D$44:$E$48,2,FALSE),"")</f>
        <v/>
      </c>
      <c r="HP15" s="142" t="str">
        <f t="shared" si="0"/>
        <v/>
      </c>
      <c r="HQ15" s="151" t="str">
        <f t="shared" si="1"/>
        <v>-</v>
      </c>
      <c r="HR15" s="103"/>
      <c r="HS15" s="142">
        <f>IFERROR(VLOOKUP('2.Datos'!AD15,Listas!$D$37:$E$41,2,FALSE),"")</f>
        <v>1</v>
      </c>
      <c r="HT15" s="142">
        <f>IFERROR(VLOOKUP('2.Datos'!AE15,Listas!$D$44:$E$48,2,FALSE),"")</f>
        <v>4</v>
      </c>
      <c r="HU15" s="151">
        <f t="shared" si="3"/>
        <v>4</v>
      </c>
      <c r="HV15" s="151">
        <f t="shared" si="4"/>
        <v>14</v>
      </c>
      <c r="HW15" s="103"/>
      <c r="HX15" s="142">
        <f>IFERROR(VLOOKUP('2.Datos'!AH15,Listas!$D$37:$E$41,2,FALSE),"")</f>
        <v>1</v>
      </c>
      <c r="HY15" s="142">
        <f>IFERROR(VLOOKUP('2.Datos'!AI15,Listas!$D$44:$E$48,2,FALSE),"")</f>
        <v>4</v>
      </c>
      <c r="HZ15" s="151">
        <f t="shared" si="5"/>
        <v>4</v>
      </c>
      <c r="IA15" s="151">
        <f t="shared" si="6"/>
        <v>14</v>
      </c>
      <c r="IB15" s="103"/>
      <c r="IC15" s="142">
        <f>IFERROR(VLOOKUP('2.Datos'!AL15,Listas!$D$37:$E$41,2,FALSE),"")</f>
        <v>1</v>
      </c>
      <c r="ID15" s="142">
        <f>IFERROR(VLOOKUP('2.Datos'!AM15,Listas!$D$44:$E$48,2,FALSE),"")</f>
        <v>4</v>
      </c>
      <c r="IE15" s="151">
        <f t="shared" si="7"/>
        <v>4</v>
      </c>
      <c r="IF15" s="151">
        <f t="shared" si="8"/>
        <v>14</v>
      </c>
      <c r="IG15" s="103"/>
      <c r="IH15" s="142">
        <f>IFERROR(VLOOKUP('2.Datos'!AP15,Listas!$D$37:$E$41,2,FALSE),"")</f>
        <v>1</v>
      </c>
      <c r="II15" s="142">
        <f>IFERROR(VLOOKUP('2.Datos'!AQ15,Listas!$D$44:$E$48,2,FALSE),"")</f>
        <v>4</v>
      </c>
      <c r="IJ15" s="151">
        <f t="shared" si="9"/>
        <v>4</v>
      </c>
      <c r="IK15" s="151">
        <f t="shared" si="10"/>
        <v>14</v>
      </c>
      <c r="IL15" s="103"/>
      <c r="IM15" s="142" t="str">
        <f>IFERROR(VLOOKUP('2.Datos'!AT15,Listas!$D$37:$E$41,2,FALSE),"")</f>
        <v/>
      </c>
      <c r="IN15" s="142" t="str">
        <f>IFERROR(VLOOKUP('2.Datos'!AU15,Listas!$D$44:$E$48,2,FALSE),"")</f>
        <v/>
      </c>
      <c r="IO15" s="151" t="str">
        <f t="shared" si="11"/>
        <v/>
      </c>
      <c r="IP15" s="151" t="str">
        <f t="shared" si="12"/>
        <v>-</v>
      </c>
      <c r="IQ15" s="103"/>
      <c r="IR15" s="142" t="str">
        <f>IFERROR(VLOOKUP('2.Datos'!AX15,Listas!$D$37:$E$41,2,FALSE),"")</f>
        <v/>
      </c>
      <c r="IS15" s="142" t="str">
        <f>IFERROR(VLOOKUP('2.Datos'!AY15,Listas!$D$44:$E$48,2,FALSE),"")</f>
        <v/>
      </c>
      <c r="IT15" s="151" t="str">
        <f t="shared" si="13"/>
        <v/>
      </c>
      <c r="IU15" s="151" t="str">
        <f t="shared" si="14"/>
        <v>-</v>
      </c>
      <c r="IV15" s="103"/>
      <c r="IW15" s="142" t="str">
        <f>IFERROR(VLOOKUP('2.Datos'!BB15,Listas!$D$37:$E$41,2,FALSE),"")</f>
        <v/>
      </c>
      <c r="IX15" s="142" t="str">
        <f>IFERROR(VLOOKUP('2.Datos'!BC15,Listas!$D$44:$E$48,2,FALSE),"")</f>
        <v/>
      </c>
      <c r="IY15" s="151" t="str">
        <f t="shared" si="15"/>
        <v/>
      </c>
      <c r="IZ15" s="151" t="str">
        <f t="shared" si="16"/>
        <v>-</v>
      </c>
      <c r="JA15" s="103"/>
      <c r="JB15" s="142" t="str">
        <f>IFERROR(VLOOKUP('2.Datos'!BF15,Listas!$D$37:$E$41,2,FALSE),"")</f>
        <v/>
      </c>
      <c r="JC15" s="142" t="str">
        <f>IFERROR(VLOOKUP('2.Datos'!BG15,Listas!$D$44:$E$48,2,FALSE),"")</f>
        <v/>
      </c>
      <c r="JD15" s="151" t="str">
        <f t="shared" si="17"/>
        <v/>
      </c>
      <c r="JE15" s="151" t="str">
        <f t="shared" si="18"/>
        <v>-</v>
      </c>
      <c r="JF15" s="103"/>
      <c r="JG15" s="142" t="str">
        <f>IFERROR(VLOOKUP('2.Datos'!BJ15,Listas!$D$37:$E$41,2,FALSE),"")</f>
        <v/>
      </c>
      <c r="JH15" s="142" t="str">
        <f>IFERROR(VLOOKUP('2.Datos'!BK15,Listas!$D$44:$E$48,2,FALSE),"")</f>
        <v/>
      </c>
      <c r="JI15" s="151" t="str">
        <f t="shared" si="19"/>
        <v/>
      </c>
      <c r="JJ15" s="151" t="str">
        <f t="shared" si="20"/>
        <v>-</v>
      </c>
      <c r="JK15" s="103"/>
      <c r="JL15" s="142" t="str">
        <f>IFERROR(VLOOKUP('2.Datos'!BN15,Listas!$D$37:$E$41,2,FALSE),"")</f>
        <v/>
      </c>
      <c r="JM15" s="142" t="str">
        <f>IFERROR(VLOOKUP('2.Datos'!BO15,Listas!$D$44:$E$48,2,FALSE),"")</f>
        <v/>
      </c>
      <c r="JN15" s="151" t="str">
        <f t="shared" si="21"/>
        <v/>
      </c>
      <c r="JO15" s="151" t="str">
        <f t="shared" si="22"/>
        <v>-</v>
      </c>
      <c r="JP15" s="103"/>
      <c r="JQ15" s="142" t="str">
        <f>IFERROR(VLOOKUP('2.Datos'!BR15,Listas!$D$37:$E$41,2,FALSE),"")</f>
        <v/>
      </c>
      <c r="JR15" s="142" t="str">
        <f>IFERROR(VLOOKUP('2.Datos'!BS15,Listas!$D$44:$E$48,2,FALSE),"")</f>
        <v/>
      </c>
      <c r="JS15" s="151" t="str">
        <f t="shared" si="23"/>
        <v/>
      </c>
      <c r="JT15" s="151" t="str">
        <f t="shared" si="24"/>
        <v>-</v>
      </c>
      <c r="JU15" s="103"/>
      <c r="JV15" s="142" t="str">
        <f>IFERROR(VLOOKUP('2.Datos'!BV15,Listas!$D$37:$E$41,2,FALSE),"")</f>
        <v/>
      </c>
      <c r="JW15" s="142" t="str">
        <f>IFERROR(VLOOKUP('2.Datos'!BW15,Listas!$D$44:$E$48,2,FALSE),"")</f>
        <v/>
      </c>
      <c r="JX15" s="151" t="str">
        <f t="shared" si="25"/>
        <v/>
      </c>
      <c r="JY15" s="151" t="str">
        <f t="shared" si="26"/>
        <v>-</v>
      </c>
      <c r="JZ15" s="103"/>
      <c r="KA15" s="142" t="str">
        <f>IFERROR(VLOOKUP('2.Datos'!BZ15,Listas!$D$37:$E$41,2,FALSE),"")</f>
        <v/>
      </c>
      <c r="KB15" s="142" t="str">
        <f>IFERROR(VLOOKUP('2.Datos'!CA15,Listas!$D$44:$E$48,2,FALSE),"")</f>
        <v/>
      </c>
      <c r="KC15" s="151" t="str">
        <f t="shared" si="27"/>
        <v/>
      </c>
      <c r="KD15" s="151" t="str">
        <f t="shared" si="28"/>
        <v>-</v>
      </c>
      <c r="KE15" s="103"/>
      <c r="KF15" s="142" t="str">
        <f>IFERROR(VLOOKUP('2.Datos'!CD15,Listas!$D$37:$E$41,2,FALSE),"")</f>
        <v/>
      </c>
      <c r="KG15" s="142" t="str">
        <f>IFERROR(VLOOKUP('2.Datos'!CE15,Listas!$D$44:$E$48,2,FALSE),"")</f>
        <v/>
      </c>
      <c r="KH15" s="151" t="str">
        <f t="shared" si="29"/>
        <v/>
      </c>
      <c r="KI15" s="151" t="str">
        <f t="shared" si="30"/>
        <v>-</v>
      </c>
      <c r="KJ15" s="103"/>
      <c r="KK15" s="142" t="str">
        <f>IFERROR(VLOOKUP('2.Datos'!CH15,Listas!$D$37:$E$41,2,FALSE),"")</f>
        <v/>
      </c>
      <c r="KL15" s="142" t="str">
        <f>IFERROR(VLOOKUP('2.Datos'!CI15,Listas!$D$44:$E$48,2,FALSE),"")</f>
        <v/>
      </c>
      <c r="KM15" s="151" t="str">
        <f t="shared" si="31"/>
        <v/>
      </c>
      <c r="KN15" s="151" t="str">
        <f t="shared" si="32"/>
        <v>-</v>
      </c>
      <c r="KO15" s="103"/>
      <c r="KP15" s="142" t="str">
        <f>IFERROR(VLOOKUP('2.Datos'!CL15,Listas!$D$37:$E$41,2,FALSE),"")</f>
        <v/>
      </c>
      <c r="KQ15" s="142" t="str">
        <f>IFERROR(VLOOKUP('2.Datos'!CM15,Listas!$D$44:$E$48,2,FALSE),"")</f>
        <v/>
      </c>
      <c r="KR15" s="151" t="str">
        <f t="shared" si="33"/>
        <v/>
      </c>
      <c r="KS15" s="151" t="str">
        <f t="shared" si="34"/>
        <v>-</v>
      </c>
      <c r="KT15" s="103"/>
      <c r="KU15" s="142" t="str">
        <f>IFERROR(VLOOKUP('2.Datos'!CP15,Listas!$D$37:$E$41,2,FALSE),"")</f>
        <v/>
      </c>
      <c r="KV15" s="142" t="str">
        <f>IFERROR(VLOOKUP('2.Datos'!CQ15,Listas!$D$44:$E$48,2,FALSE),"")</f>
        <v/>
      </c>
      <c r="KW15" s="151" t="str">
        <f t="shared" si="35"/>
        <v/>
      </c>
      <c r="KX15" s="151" t="str">
        <f t="shared" si="36"/>
        <v>-</v>
      </c>
      <c r="KY15" s="103"/>
      <c r="KZ15" s="142" t="str">
        <f>IFERROR(VLOOKUP('2.Datos'!CT15,Listas!$D$37:$E$41,2,FALSE),"")</f>
        <v/>
      </c>
      <c r="LA15" s="142" t="str">
        <f>IFERROR(VLOOKUP('2.Datos'!CU15,Listas!$D$44:$E$48,2,FALSE),"")</f>
        <v/>
      </c>
      <c r="LB15" s="151" t="str">
        <f t="shared" si="37"/>
        <v/>
      </c>
      <c r="LC15" s="151" t="str">
        <f t="shared" si="38"/>
        <v>-</v>
      </c>
      <c r="LD15" s="103"/>
      <c r="LE15" s="142" t="str">
        <f>IFERROR(VLOOKUP('2.Datos'!CX15,Listas!$D$37:$E$41,2,FALSE),"")</f>
        <v/>
      </c>
      <c r="LF15" s="142" t="str">
        <f>IFERROR(VLOOKUP('2.Datos'!CY15,Listas!$D$44:$E$48,2,FALSE),"")</f>
        <v/>
      </c>
      <c r="LG15" s="151" t="str">
        <f t="shared" si="39"/>
        <v/>
      </c>
      <c r="LH15" s="151" t="str">
        <f t="shared" si="40"/>
        <v>-</v>
      </c>
      <c r="LI15" s="103"/>
      <c r="LJ15" s="142" t="str">
        <f>IFERROR(VLOOKUP('2.Datos'!DB15,Listas!$D$37:$E$41,2,FALSE),"")</f>
        <v/>
      </c>
      <c r="LK15" s="142" t="str">
        <f>IFERROR(VLOOKUP('2.Datos'!DC15,Listas!$D$44:$E$48,2,FALSE),"")</f>
        <v/>
      </c>
      <c r="LL15" s="151" t="str">
        <f t="shared" si="41"/>
        <v/>
      </c>
      <c r="LM15" s="151" t="str">
        <f t="shared" si="42"/>
        <v>-</v>
      </c>
      <c r="LN15" s="103"/>
      <c r="LO15" s="142" t="str">
        <f>IFERROR(VLOOKUP('2.Datos'!DF15,Listas!$D$37:$E$41,2,FALSE),"")</f>
        <v/>
      </c>
      <c r="LP15" s="142" t="str">
        <f>IFERROR(VLOOKUP('2.Datos'!DG15,Listas!$D$44:$E$48,2,FALSE),"")</f>
        <v/>
      </c>
      <c r="LQ15" s="151" t="str">
        <f t="shared" si="43"/>
        <v/>
      </c>
      <c r="LR15" s="151" t="str">
        <f t="shared" si="44"/>
        <v>-</v>
      </c>
      <c r="LS15" s="103"/>
      <c r="LT15" s="142" t="str">
        <f>IFERROR(VLOOKUP('2.Datos'!DJ15,Listas!$D$37:$E$41,2,FALSE),"")</f>
        <v/>
      </c>
      <c r="LU15" s="142" t="str">
        <f>IFERROR(VLOOKUP('2.Datos'!DK15,Listas!$D$44:$E$48,2,FALSE),"")</f>
        <v/>
      </c>
      <c r="LV15" s="151" t="str">
        <f t="shared" si="45"/>
        <v/>
      </c>
      <c r="LW15" s="151" t="str">
        <f t="shared" si="46"/>
        <v>-</v>
      </c>
      <c r="LX15" s="103"/>
      <c r="LY15" s="142" t="str">
        <f>IFERROR(VLOOKUP('2.Datos'!DN15,Listas!$D$37:$E$41,2,FALSE),"")</f>
        <v/>
      </c>
      <c r="LZ15" s="142" t="str">
        <f>IFERROR(VLOOKUP('2.Datos'!DO15,Listas!$D$44:$E$48,2,FALSE),"")</f>
        <v/>
      </c>
      <c r="MA15" s="151" t="str">
        <f t="shared" si="47"/>
        <v/>
      </c>
      <c r="MB15" s="151" t="str">
        <f t="shared" si="48"/>
        <v>-</v>
      </c>
      <c r="MC15" s="103"/>
      <c r="MD15" s="142" t="str">
        <f>IFERROR(VLOOKUP('2.Datos'!DR15,Listas!$D$37:$E$41,2,FALSE),"")</f>
        <v/>
      </c>
      <c r="ME15" s="142" t="str">
        <f>IFERROR(VLOOKUP('2.Datos'!DS15,Listas!$D$44:$E$48,2,FALSE),"")</f>
        <v/>
      </c>
      <c r="MF15" s="151" t="str">
        <f t="shared" si="49"/>
        <v/>
      </c>
      <c r="MG15" s="151" t="str">
        <f t="shared" si="50"/>
        <v>-</v>
      </c>
      <c r="MH15"/>
    </row>
    <row r="16" spans="1:346" s="282" customFormat="1" ht="103.5" customHeight="1" x14ac:dyDescent="0.25">
      <c r="A16" s="367" t="s">
        <v>426</v>
      </c>
      <c r="B16" s="368" t="s">
        <v>60</v>
      </c>
      <c r="C16" s="368" t="s">
        <v>55</v>
      </c>
      <c r="D16" s="356" t="s">
        <v>380</v>
      </c>
      <c r="E16" s="310" t="s">
        <v>427</v>
      </c>
      <c r="F16" s="379" t="s">
        <v>428</v>
      </c>
      <c r="G16" s="369" t="s">
        <v>68</v>
      </c>
      <c r="H16" s="347" t="s">
        <v>429</v>
      </c>
      <c r="I16" s="347" t="s">
        <v>430</v>
      </c>
      <c r="J16" s="347" t="s">
        <v>649</v>
      </c>
      <c r="K16" s="310" t="s">
        <v>458</v>
      </c>
      <c r="L16" s="370" t="s">
        <v>15</v>
      </c>
      <c r="M16" s="368" t="s">
        <v>4</v>
      </c>
      <c r="N16" s="367">
        <v>1</v>
      </c>
      <c r="O16" s="367">
        <v>0</v>
      </c>
      <c r="P16" s="367">
        <v>0</v>
      </c>
      <c r="Q16" s="367">
        <v>1</v>
      </c>
      <c r="R16" s="367">
        <v>0</v>
      </c>
      <c r="S16" s="367">
        <v>0</v>
      </c>
      <c r="T16" s="367">
        <v>1</v>
      </c>
      <c r="U16" s="367">
        <v>0</v>
      </c>
      <c r="V16" s="369"/>
      <c r="W16" s="369"/>
      <c r="X16" s="371" t="str">
        <f>IF(AND(HP16&gt;=32,HP16&lt;=80),Listas!$G$36,IF(AND(HP16&gt;=16,HP16&lt;=24),Listas!$G$37,IF(AND(HP16&gt;=5,HP16&lt;=12),Listas!$G$38,IF(AND(HP16&gt;=1,HP16&lt;=4),Listas!$G$39,"-"))))</f>
        <v>-</v>
      </c>
      <c r="Y16" s="371" t="str">
        <f t="shared" si="2"/>
        <v/>
      </c>
      <c r="Z16" s="372">
        <f>IFERROR(VLOOKUP(L16,Listas!$H$4:$I$8,2,FALSE),"")</f>
        <v>4</v>
      </c>
      <c r="AA16" s="317"/>
      <c r="AB16" s="317" t="s">
        <v>874</v>
      </c>
      <c r="AC16" s="283"/>
      <c r="AD16" s="369" t="s">
        <v>42</v>
      </c>
      <c r="AE16" s="369" t="s">
        <v>8</v>
      </c>
      <c r="AF16" s="373" t="str">
        <f>IF(AND(HU16&gt;=32,HU16&lt;=80),Listas!$G$36,IF(AND(HU16&gt;=16,HU16&lt;=24),Listas!$G$37,IF(AND(HU16&gt;=5,HU16&lt;=12),Listas!$G$38,IF(AND(HU16&gt;=1,HU16&lt;=4),Listas!$G$39,"-"))))</f>
        <v>Aceptable</v>
      </c>
      <c r="AG16" s="283" t="s">
        <v>538</v>
      </c>
      <c r="AH16" s="369" t="s">
        <v>42</v>
      </c>
      <c r="AI16" s="369" t="s">
        <v>8</v>
      </c>
      <c r="AJ16" s="373" t="str">
        <f>IF(AND(HZ16&gt;=32,HZ16&lt;=80),Listas!$G$36,IF(AND(HZ16&gt;=16,HZ16&lt;=24),Listas!$G$37,IF(AND(HZ16&gt;=5,HZ16&lt;=12),Listas!$G$38,IF(AND(HZ16&gt;=1,HZ16&lt;=4),Listas!$G$39,"-"))))</f>
        <v>Aceptable</v>
      </c>
      <c r="AK16" s="357"/>
      <c r="AL16" s="356" t="s">
        <v>42</v>
      </c>
      <c r="AM16" s="356" t="s">
        <v>8</v>
      </c>
      <c r="AN16" s="373" t="str">
        <f>IF(AND(IE16&gt;=32,IE16&lt;=80),Listas!$G$36,IF(AND(IE16&gt;=16,IE16&lt;=24),Listas!$G$37,IF(AND(IE16&gt;=5,IE16&lt;=12),Listas!$G$38,IF(AND(IE16&gt;=1,IE16&lt;=4),Listas!$G$39,"-"))))</f>
        <v>Aceptable</v>
      </c>
      <c r="AO16" s="357" t="s">
        <v>672</v>
      </c>
      <c r="AP16" s="358" t="s">
        <v>42</v>
      </c>
      <c r="AQ16" s="358" t="s">
        <v>8</v>
      </c>
      <c r="AR16" s="373" t="str">
        <f>IF(AND(IJ16&gt;=32,IJ16&lt;=80),Listas!$G$36,IF(AND(IJ16&gt;=16,IJ16&lt;=24),Listas!$G$37,IF(AND(IJ16&gt;=5,IJ16&lt;=12),Listas!$G$38,IF(AND(IJ16&gt;=1,IJ16&lt;=4),Listas!$G$39,"-"))))</f>
        <v>Aceptable</v>
      </c>
      <c r="AS16" s="325"/>
      <c r="AT16" s="225"/>
      <c r="AU16" s="225"/>
      <c r="AV16" s="284"/>
      <c r="AW16" s="226"/>
      <c r="AX16" s="225"/>
      <c r="AY16" s="225"/>
      <c r="AZ16" s="284" t="str">
        <f>IF(AND(IT16&gt;=32,IT16&lt;=80),Listas!$G$36,IF(AND(IT16&gt;=16,IT16&lt;=24),Listas!$G$37,IF(AND(IT16&gt;=5,IT16&lt;=12),Listas!$G$38,IF(AND(IT16&gt;=1,IT16&lt;=4),Listas!$G$39,"-"))))</f>
        <v>-</v>
      </c>
      <c r="BA16" s="226"/>
      <c r="BB16" s="225"/>
      <c r="BC16" s="225"/>
      <c r="BD16" s="284" t="str">
        <f>IF(AND(IY16&gt;=32,IY16&lt;=80),Listas!$G$36,IF(AND(IY16&gt;=16,IY16&lt;=24),Listas!$G$37,IF(AND(IY16&gt;=5,IY16&lt;=12),Listas!$G$38,IF(AND(IY16&gt;=1,IY16&lt;=4),Listas!$G$39,"-"))))</f>
        <v>-</v>
      </c>
      <c r="BE16" s="226"/>
      <c r="BF16" s="225"/>
      <c r="BG16" s="225"/>
      <c r="BH16" s="284" t="str">
        <f>IF(AND(JD16&gt;=32,JD16&lt;=80),Listas!$G$36,IF(AND(JD16&gt;=16,JD16&lt;=24),Listas!$G$37,IF(AND(JD16&gt;=5,JD16&lt;=12),Listas!$G$38,IF(AND(JD16&gt;=1,JD16&lt;=4),Listas!$G$39,"-"))))</f>
        <v>-</v>
      </c>
      <c r="BI16" s="226"/>
      <c r="BJ16" s="225"/>
      <c r="BK16" s="225"/>
      <c r="BL16" s="284" t="str">
        <f>IF(AND(JI16&gt;=32,JI16&lt;=80),Listas!$G$36,IF(AND(JI16&gt;=16,JI16&lt;=24),Listas!$G$37,IF(AND(JI16&gt;=5,JI16&lt;=12),Listas!$G$38,IF(AND(JI16&gt;=1,JI16&lt;=4),Listas!$G$39,"-"))))</f>
        <v>-</v>
      </c>
      <c r="BM16" s="226"/>
      <c r="BN16" s="225"/>
      <c r="BO16" s="225"/>
      <c r="BP16" s="284" t="str">
        <f>IF(AND(JN16&gt;=32,JN16&lt;=80),Listas!$G$36,IF(AND(JN16&gt;=16,JN16&lt;=24),Listas!$G$37,IF(AND(JN16&gt;=5,JN16&lt;=12),Listas!$G$38,IF(AND(JN16&gt;=1,JN16&lt;=4),Listas!$G$39,"-"))))</f>
        <v>-</v>
      </c>
      <c r="BQ16" s="226"/>
      <c r="BR16" s="225"/>
      <c r="BS16" s="225"/>
      <c r="BT16" s="284" t="str">
        <f>IF(AND(JS16&gt;=32,JS16&lt;=80),Listas!$G$36,IF(AND(JS16&gt;=16,JS16&lt;=24),Listas!$G$37,IF(AND(JS16&gt;=5,JS16&lt;=12),Listas!$G$38,IF(AND(JS16&gt;=1,JS16&lt;=4),Listas!$G$39,"-"))))</f>
        <v>-</v>
      </c>
      <c r="BU16" s="226"/>
      <c r="BV16" s="223"/>
      <c r="BW16" s="223"/>
      <c r="BX16" s="284" t="str">
        <f>IF(AND(JX16&gt;=32,JX16&lt;=80),Listas!$G$36,IF(AND(JX16&gt;=16,JX16&lt;=24),Listas!$G$37,IF(AND(JX16&gt;=5,JX16&lt;=12),Listas!$G$38,IF(AND(JX16&gt;=1,JX16&lt;=4),Listas!$G$39,"-"))))</f>
        <v>-</v>
      </c>
      <c r="BY16" s="226"/>
      <c r="BZ16" s="223"/>
      <c r="CA16" s="223"/>
      <c r="CB16" s="284" t="str">
        <f>IF(AND(KC16&gt;=32,KC16&lt;=80),Listas!$G$36,IF(AND(KC16&gt;=16,KC16&lt;=24),Listas!$G$37,IF(AND(KC16&gt;=5,KC16&lt;=12),Listas!$G$38,IF(AND(KC16&gt;=1,KC16&lt;=4),Listas!$G$39,"-"))))</f>
        <v>-</v>
      </c>
      <c r="CC16" s="226"/>
      <c r="CD16" s="223"/>
      <c r="CE16" s="223"/>
      <c r="CF16" s="284" t="str">
        <f>IF(AND(KH16&gt;=32,KH16&lt;=80),Listas!$G$36,IF(AND(KH16&gt;=16,KH16&lt;=24),Listas!$G$37,IF(AND(KH16&gt;=5,KH16&lt;=12),Listas!$G$38,IF(AND(KH16&gt;=1,KH16&lt;=4),Listas!$G$39,"-"))))</f>
        <v>-</v>
      </c>
      <c r="CG16" s="226"/>
      <c r="CH16" s="223"/>
      <c r="CI16" s="223"/>
      <c r="CJ16" s="284" t="str">
        <f>IF(AND(KM16&gt;=32,KM16&lt;=80),Listas!$G$36,IF(AND(KM16&gt;=16,KM16&lt;=24),Listas!$G$37,IF(AND(KM16&gt;=5,KM16&lt;=12),Listas!$G$38,IF(AND(KM16&gt;=1,KM16&lt;=4),Listas!$G$39,"-"))))</f>
        <v>-</v>
      </c>
      <c r="CK16" s="226"/>
      <c r="CL16" s="223"/>
      <c r="CM16" s="223"/>
      <c r="CN16" s="284" t="str">
        <f>IF(AND(KR16&gt;=32,KR16&lt;=80),Listas!$G$36,IF(AND(KR16&gt;=16,KR16&lt;=24),Listas!$G$37,IF(AND(KR16&gt;=5,KR16&lt;=12),Listas!$G$38,IF(AND(KR16&gt;=1,KR16&lt;=4),Listas!$G$39,"-"))))</f>
        <v>-</v>
      </c>
      <c r="CO16" s="226"/>
      <c r="CP16" s="223"/>
      <c r="CQ16" s="223"/>
      <c r="CR16" s="284" t="str">
        <f>IF(AND(KW16&gt;=32,KW16&lt;=80),Listas!$G$36,IF(AND(KW16&gt;=16,KW16&lt;=24),Listas!$G$37,IF(AND(KW16&gt;=5,KW16&lt;=12),Listas!$G$38,IF(AND(KW16&gt;=1,KW16&lt;=4),Listas!$G$39,"-"))))</f>
        <v>-</v>
      </c>
      <c r="CS16" s="226"/>
      <c r="CT16" s="223"/>
      <c r="CU16" s="223"/>
      <c r="CV16" s="284" t="str">
        <f>IF(AND(LB16&gt;=32,LB16&lt;=80),Listas!$G$36,IF(AND(LB16&gt;=16,LB16&lt;=24),Listas!$G$37,IF(AND(LB16&gt;=5,LB16&lt;=12),Listas!$G$38,IF(AND(LB16&gt;=1,LB16&lt;=4),Listas!$G$39,"-"))))</f>
        <v>-</v>
      </c>
      <c r="CW16" s="226"/>
      <c r="CX16" s="223"/>
      <c r="CY16" s="223"/>
      <c r="CZ16" s="284" t="str">
        <f>IF(AND(LG16&gt;=32,LG16&lt;=80),Listas!$G$36,IF(AND(LG16&gt;=16,LG16&lt;=24),Listas!$G$37,IF(AND(LG16&gt;=5,LG16&lt;=12),Listas!$G$38,IF(AND(LG16&gt;=1,LG16&lt;=4),Listas!$G$39,"-"))))</f>
        <v>-</v>
      </c>
      <c r="DA16" s="226"/>
      <c r="DB16" s="223"/>
      <c r="DC16" s="223"/>
      <c r="DD16" s="284" t="str">
        <f>IF(AND(LL16&gt;=32,LL16&lt;=80),Listas!$G$36,IF(AND(LL16&gt;=16,LL16&lt;=24),Listas!$G$37,IF(AND(LL16&gt;=5,LL16&lt;=12),Listas!$G$38,IF(AND(LL16&gt;=1,LL16&lt;=4),Listas!$G$39,"-"))))</f>
        <v>-</v>
      </c>
      <c r="DE16" s="226"/>
      <c r="DF16" s="223"/>
      <c r="DG16" s="223"/>
      <c r="DH16" s="284" t="str">
        <f>IF(AND(LQ16&gt;=32,LQ16&lt;=80),Listas!$G$36,IF(AND(LQ16&gt;=16,LQ16&lt;=24),Listas!$G$37,IF(AND(LQ16&gt;=5,LQ16&lt;=12),Listas!$G$38,IF(AND(LQ16&gt;=1,LQ16&lt;=4),Listas!$G$39,"-"))))</f>
        <v>-</v>
      </c>
      <c r="DI16" s="226"/>
      <c r="DJ16" s="223"/>
      <c r="DK16" s="223"/>
      <c r="DL16" s="284" t="str">
        <f>IF(AND(LV16&gt;=32,LV16&lt;=80),Listas!$G$36,IF(AND(LV16&gt;=16,LV16&lt;=24),Listas!$G$37,IF(AND(LV16&gt;=5,LV16&lt;=12),Listas!$G$38,IF(AND(LV16&gt;=1,LV16&lt;=4),Listas!$G$39,"-"))))</f>
        <v>-</v>
      </c>
      <c r="DM16" s="226"/>
      <c r="DN16" s="223"/>
      <c r="DO16" s="223"/>
      <c r="DP16" s="284" t="str">
        <f>IF(AND(MA16&gt;=32,MA16&lt;=80),Listas!$G$36,IF(AND(MA16&gt;=16,MA16&lt;=24),Listas!$G$37,IF(AND(MA16&gt;=5,MA16&lt;=12),Listas!$G$38,IF(AND(MA16&gt;=1,MA16&lt;=4),Listas!$G$39,"-"))))</f>
        <v>-</v>
      </c>
      <c r="DQ16" s="226"/>
      <c r="DR16" s="223"/>
      <c r="DS16" s="223"/>
      <c r="DT16" s="284" t="str">
        <f>IF(AND(MF16&gt;=32,MF16&lt;=80),Listas!$G$36,IF(AND(MF16&gt;=16,MF16&lt;=24),Listas!$G$37,IF(AND(MF16&gt;=5,MF16&lt;=12),Listas!$G$38,IF(AND(MF16&gt;=1,MF16&lt;=4),Listas!$G$39,"-"))))</f>
        <v>-</v>
      </c>
      <c r="HM16" s="285" t="str">
        <f>IF('2.Datos'!A16&lt;&gt;"",'2.Datos'!A16,"")</f>
        <v>R14</v>
      </c>
      <c r="HN16" s="286" t="str">
        <f>IFERROR(VLOOKUP('2.Datos'!V16,Listas!$D$37:$E$41,2,FALSE),"")</f>
        <v/>
      </c>
      <c r="HO16" s="286" t="str">
        <f>IFERROR(VLOOKUP('2.Datos'!W16,Listas!$D$44:$E$48,2,FALSE),"")</f>
        <v/>
      </c>
      <c r="HP16" s="286" t="str">
        <f t="shared" si="0"/>
        <v/>
      </c>
      <c r="HQ16" s="287" t="str">
        <f t="shared" si="1"/>
        <v>-</v>
      </c>
      <c r="HR16" s="288"/>
      <c r="HS16" s="286">
        <f>IFERROR(VLOOKUP('2.Datos'!AD16,Listas!$D$37:$E$41,2,FALSE),"")</f>
        <v>1</v>
      </c>
      <c r="HT16" s="286">
        <f>IFERROR(VLOOKUP('2.Datos'!AE16,Listas!$D$44:$E$48,2,FALSE),"")</f>
        <v>4</v>
      </c>
      <c r="HU16" s="287">
        <f t="shared" si="3"/>
        <v>4</v>
      </c>
      <c r="HV16" s="287">
        <f t="shared" si="4"/>
        <v>14</v>
      </c>
      <c r="HW16" s="288"/>
      <c r="HX16" s="286">
        <f>IFERROR(VLOOKUP('2.Datos'!AH16,Listas!$D$37:$E$41,2,FALSE),"")</f>
        <v>1</v>
      </c>
      <c r="HY16" s="286">
        <f>IFERROR(VLOOKUP('2.Datos'!AI16,Listas!$D$44:$E$48,2,FALSE),"")</f>
        <v>4</v>
      </c>
      <c r="HZ16" s="287">
        <f t="shared" si="5"/>
        <v>4</v>
      </c>
      <c r="IA16" s="287">
        <f t="shared" si="6"/>
        <v>14</v>
      </c>
      <c r="IB16" s="288"/>
      <c r="IC16" s="286">
        <f>IFERROR(VLOOKUP('2.Datos'!AL16,Listas!$D$37:$E$41,2,FALSE),"")</f>
        <v>1</v>
      </c>
      <c r="ID16" s="286">
        <f>IFERROR(VLOOKUP('2.Datos'!AM16,Listas!$D$44:$E$48,2,FALSE),"")</f>
        <v>4</v>
      </c>
      <c r="IE16" s="287">
        <f t="shared" si="7"/>
        <v>4</v>
      </c>
      <c r="IF16" s="287">
        <f t="shared" si="8"/>
        <v>14</v>
      </c>
      <c r="IG16" s="288"/>
      <c r="IH16" s="286">
        <f>IFERROR(VLOOKUP('2.Datos'!AP16,Listas!$D$37:$E$41,2,FALSE),"")</f>
        <v>1</v>
      </c>
      <c r="II16" s="286">
        <f>IFERROR(VLOOKUP('2.Datos'!AQ16,Listas!$D$44:$E$48,2,FALSE),"")</f>
        <v>4</v>
      </c>
      <c r="IJ16" s="287">
        <f t="shared" si="9"/>
        <v>4</v>
      </c>
      <c r="IK16" s="287">
        <f t="shared" si="10"/>
        <v>14</v>
      </c>
      <c r="IL16" s="288"/>
      <c r="IM16" s="286" t="str">
        <f>IFERROR(VLOOKUP('2.Datos'!AT16,Listas!$D$37:$E$41,2,FALSE),"")</f>
        <v/>
      </c>
      <c r="IN16" s="286" t="str">
        <f>IFERROR(VLOOKUP('2.Datos'!AU16,Listas!$D$44:$E$48,2,FALSE),"")</f>
        <v/>
      </c>
      <c r="IO16" s="287" t="str">
        <f t="shared" si="11"/>
        <v/>
      </c>
      <c r="IP16" s="287" t="str">
        <f t="shared" si="12"/>
        <v>-</v>
      </c>
      <c r="IQ16" s="288"/>
      <c r="IR16" s="286" t="str">
        <f>IFERROR(VLOOKUP('2.Datos'!AX16,Listas!$D$37:$E$41,2,FALSE),"")</f>
        <v/>
      </c>
      <c r="IS16" s="286" t="str">
        <f>IFERROR(VLOOKUP('2.Datos'!AY16,Listas!$D$44:$E$48,2,FALSE),"")</f>
        <v/>
      </c>
      <c r="IT16" s="287" t="str">
        <f t="shared" si="13"/>
        <v/>
      </c>
      <c r="IU16" s="287" t="str">
        <f t="shared" si="14"/>
        <v>-</v>
      </c>
      <c r="IV16" s="288"/>
      <c r="IW16" s="286" t="str">
        <f>IFERROR(VLOOKUP('2.Datos'!BB16,Listas!$D$37:$E$41,2,FALSE),"")</f>
        <v/>
      </c>
      <c r="IX16" s="286" t="str">
        <f>IFERROR(VLOOKUP('2.Datos'!BC16,Listas!$D$44:$E$48,2,FALSE),"")</f>
        <v/>
      </c>
      <c r="IY16" s="287" t="str">
        <f t="shared" si="15"/>
        <v/>
      </c>
      <c r="IZ16" s="287" t="str">
        <f t="shared" si="16"/>
        <v>-</v>
      </c>
      <c r="JA16" s="288"/>
      <c r="JB16" s="286" t="str">
        <f>IFERROR(VLOOKUP('2.Datos'!BF16,Listas!$D$37:$E$41,2,FALSE),"")</f>
        <v/>
      </c>
      <c r="JC16" s="286" t="str">
        <f>IFERROR(VLOOKUP('2.Datos'!BG16,Listas!$D$44:$E$48,2,FALSE),"")</f>
        <v/>
      </c>
      <c r="JD16" s="287" t="str">
        <f t="shared" si="17"/>
        <v/>
      </c>
      <c r="JE16" s="287" t="str">
        <f t="shared" si="18"/>
        <v>-</v>
      </c>
      <c r="JF16" s="288"/>
      <c r="JG16" s="286" t="str">
        <f>IFERROR(VLOOKUP('2.Datos'!BJ16,Listas!$D$37:$E$41,2,FALSE),"")</f>
        <v/>
      </c>
      <c r="JH16" s="286" t="str">
        <f>IFERROR(VLOOKUP('2.Datos'!BK16,Listas!$D$44:$E$48,2,FALSE),"")</f>
        <v/>
      </c>
      <c r="JI16" s="287" t="str">
        <f t="shared" si="19"/>
        <v/>
      </c>
      <c r="JJ16" s="287" t="str">
        <f t="shared" si="20"/>
        <v>-</v>
      </c>
      <c r="JK16" s="288"/>
      <c r="JL16" s="286" t="str">
        <f>IFERROR(VLOOKUP('2.Datos'!BN16,Listas!$D$37:$E$41,2,FALSE),"")</f>
        <v/>
      </c>
      <c r="JM16" s="286" t="str">
        <f>IFERROR(VLOOKUP('2.Datos'!BO16,Listas!$D$44:$E$48,2,FALSE),"")</f>
        <v/>
      </c>
      <c r="JN16" s="287" t="str">
        <f t="shared" si="21"/>
        <v/>
      </c>
      <c r="JO16" s="287" t="str">
        <f t="shared" si="22"/>
        <v>-</v>
      </c>
      <c r="JP16" s="288"/>
      <c r="JQ16" s="286" t="str">
        <f>IFERROR(VLOOKUP('2.Datos'!BR16,Listas!$D$37:$E$41,2,FALSE),"")</f>
        <v/>
      </c>
      <c r="JR16" s="286" t="str">
        <f>IFERROR(VLOOKUP('2.Datos'!BS16,Listas!$D$44:$E$48,2,FALSE),"")</f>
        <v/>
      </c>
      <c r="JS16" s="287" t="str">
        <f t="shared" si="23"/>
        <v/>
      </c>
      <c r="JT16" s="287" t="str">
        <f t="shared" si="24"/>
        <v>-</v>
      </c>
      <c r="JU16" s="288"/>
      <c r="JV16" s="286" t="str">
        <f>IFERROR(VLOOKUP('2.Datos'!BV16,Listas!$D$37:$E$41,2,FALSE),"")</f>
        <v/>
      </c>
      <c r="JW16" s="286" t="str">
        <f>IFERROR(VLOOKUP('2.Datos'!BW16,Listas!$D$44:$E$48,2,FALSE),"")</f>
        <v/>
      </c>
      <c r="JX16" s="287" t="str">
        <f t="shared" si="25"/>
        <v/>
      </c>
      <c r="JY16" s="287" t="str">
        <f t="shared" si="26"/>
        <v>-</v>
      </c>
      <c r="JZ16" s="288"/>
      <c r="KA16" s="286" t="str">
        <f>IFERROR(VLOOKUP('2.Datos'!BZ16,Listas!$D$37:$E$41,2,FALSE),"")</f>
        <v/>
      </c>
      <c r="KB16" s="286" t="str">
        <f>IFERROR(VLOOKUP('2.Datos'!CA16,Listas!$D$44:$E$48,2,FALSE),"")</f>
        <v/>
      </c>
      <c r="KC16" s="287" t="str">
        <f t="shared" si="27"/>
        <v/>
      </c>
      <c r="KD16" s="287" t="str">
        <f t="shared" si="28"/>
        <v>-</v>
      </c>
      <c r="KE16" s="288"/>
      <c r="KF16" s="286" t="str">
        <f>IFERROR(VLOOKUP('2.Datos'!CD16,Listas!$D$37:$E$41,2,FALSE),"")</f>
        <v/>
      </c>
      <c r="KG16" s="286" t="str">
        <f>IFERROR(VLOOKUP('2.Datos'!CE16,Listas!$D$44:$E$48,2,FALSE),"")</f>
        <v/>
      </c>
      <c r="KH16" s="287" t="str">
        <f t="shared" si="29"/>
        <v/>
      </c>
      <c r="KI16" s="287" t="str">
        <f t="shared" si="30"/>
        <v>-</v>
      </c>
      <c r="KJ16" s="288"/>
      <c r="KK16" s="286" t="str">
        <f>IFERROR(VLOOKUP('2.Datos'!CH16,Listas!$D$37:$E$41,2,FALSE),"")</f>
        <v/>
      </c>
      <c r="KL16" s="286" t="str">
        <f>IFERROR(VLOOKUP('2.Datos'!CI16,Listas!$D$44:$E$48,2,FALSE),"")</f>
        <v/>
      </c>
      <c r="KM16" s="287" t="str">
        <f t="shared" si="31"/>
        <v/>
      </c>
      <c r="KN16" s="287" t="str">
        <f t="shared" si="32"/>
        <v>-</v>
      </c>
      <c r="KO16" s="288"/>
      <c r="KP16" s="286" t="str">
        <f>IFERROR(VLOOKUP('2.Datos'!CL16,Listas!$D$37:$E$41,2,FALSE),"")</f>
        <v/>
      </c>
      <c r="KQ16" s="286" t="str">
        <f>IFERROR(VLOOKUP('2.Datos'!CM16,Listas!$D$44:$E$48,2,FALSE),"")</f>
        <v/>
      </c>
      <c r="KR16" s="287" t="str">
        <f t="shared" si="33"/>
        <v/>
      </c>
      <c r="KS16" s="287" t="str">
        <f t="shared" si="34"/>
        <v>-</v>
      </c>
      <c r="KT16" s="288"/>
      <c r="KU16" s="286" t="str">
        <f>IFERROR(VLOOKUP('2.Datos'!CP16,Listas!$D$37:$E$41,2,FALSE),"")</f>
        <v/>
      </c>
      <c r="KV16" s="286" t="str">
        <f>IFERROR(VLOOKUP('2.Datos'!CQ16,Listas!$D$44:$E$48,2,FALSE),"")</f>
        <v/>
      </c>
      <c r="KW16" s="287" t="str">
        <f t="shared" si="35"/>
        <v/>
      </c>
      <c r="KX16" s="287" t="str">
        <f t="shared" si="36"/>
        <v>-</v>
      </c>
      <c r="KY16" s="288"/>
      <c r="KZ16" s="286" t="str">
        <f>IFERROR(VLOOKUP('2.Datos'!CT16,Listas!$D$37:$E$41,2,FALSE),"")</f>
        <v/>
      </c>
      <c r="LA16" s="286" t="str">
        <f>IFERROR(VLOOKUP('2.Datos'!CU16,Listas!$D$44:$E$48,2,FALSE),"")</f>
        <v/>
      </c>
      <c r="LB16" s="287" t="str">
        <f t="shared" si="37"/>
        <v/>
      </c>
      <c r="LC16" s="287" t="str">
        <f t="shared" si="38"/>
        <v>-</v>
      </c>
      <c r="LD16" s="288"/>
      <c r="LE16" s="286" t="str">
        <f>IFERROR(VLOOKUP('2.Datos'!CX16,Listas!$D$37:$E$41,2,FALSE),"")</f>
        <v/>
      </c>
      <c r="LF16" s="286" t="str">
        <f>IFERROR(VLOOKUP('2.Datos'!CY16,Listas!$D$44:$E$48,2,FALSE),"")</f>
        <v/>
      </c>
      <c r="LG16" s="287" t="str">
        <f t="shared" si="39"/>
        <v/>
      </c>
      <c r="LH16" s="287" t="str">
        <f t="shared" si="40"/>
        <v>-</v>
      </c>
      <c r="LI16" s="288"/>
      <c r="LJ16" s="286" t="str">
        <f>IFERROR(VLOOKUP('2.Datos'!DB16,Listas!$D$37:$E$41,2,FALSE),"")</f>
        <v/>
      </c>
      <c r="LK16" s="286" t="str">
        <f>IFERROR(VLOOKUP('2.Datos'!DC16,Listas!$D$44:$E$48,2,FALSE),"")</f>
        <v/>
      </c>
      <c r="LL16" s="287" t="str">
        <f t="shared" si="41"/>
        <v/>
      </c>
      <c r="LM16" s="287" t="str">
        <f t="shared" si="42"/>
        <v>-</v>
      </c>
      <c r="LN16" s="288"/>
      <c r="LO16" s="286" t="str">
        <f>IFERROR(VLOOKUP('2.Datos'!DF16,Listas!$D$37:$E$41,2,FALSE),"")</f>
        <v/>
      </c>
      <c r="LP16" s="286" t="str">
        <f>IFERROR(VLOOKUP('2.Datos'!DG16,Listas!$D$44:$E$48,2,FALSE),"")</f>
        <v/>
      </c>
      <c r="LQ16" s="287" t="str">
        <f t="shared" si="43"/>
        <v/>
      </c>
      <c r="LR16" s="287" t="str">
        <f t="shared" si="44"/>
        <v>-</v>
      </c>
      <c r="LS16" s="288"/>
      <c r="LT16" s="286" t="str">
        <f>IFERROR(VLOOKUP('2.Datos'!DJ16,Listas!$D$37:$E$41,2,FALSE),"")</f>
        <v/>
      </c>
      <c r="LU16" s="286" t="str">
        <f>IFERROR(VLOOKUP('2.Datos'!DK16,Listas!$D$44:$E$48,2,FALSE),"")</f>
        <v/>
      </c>
      <c r="LV16" s="287" t="str">
        <f t="shared" si="45"/>
        <v/>
      </c>
      <c r="LW16" s="287" t="str">
        <f t="shared" si="46"/>
        <v>-</v>
      </c>
      <c r="LX16" s="288"/>
      <c r="LY16" s="286" t="str">
        <f>IFERROR(VLOOKUP('2.Datos'!DN16,Listas!$D$37:$E$41,2,FALSE),"")</f>
        <v/>
      </c>
      <c r="LZ16" s="286" t="str">
        <f>IFERROR(VLOOKUP('2.Datos'!DO16,Listas!$D$44:$E$48,2,FALSE),"")</f>
        <v/>
      </c>
      <c r="MA16" s="287" t="str">
        <f t="shared" si="47"/>
        <v/>
      </c>
      <c r="MB16" s="287" t="str">
        <f t="shared" si="48"/>
        <v>-</v>
      </c>
      <c r="MC16" s="288"/>
      <c r="MD16" s="286" t="str">
        <f>IFERROR(VLOOKUP('2.Datos'!DR16,Listas!$D$37:$E$41,2,FALSE),"")</f>
        <v/>
      </c>
      <c r="ME16" s="286" t="str">
        <f>IFERROR(VLOOKUP('2.Datos'!DS16,Listas!$D$44:$E$48,2,FALSE),"")</f>
        <v/>
      </c>
      <c r="MF16" s="287" t="str">
        <f t="shared" si="49"/>
        <v/>
      </c>
      <c r="MG16" s="287" t="str">
        <f t="shared" si="50"/>
        <v>-</v>
      </c>
      <c r="MH16" s="289"/>
    </row>
    <row r="17" spans="1:346" ht="197.1" customHeight="1" x14ac:dyDescent="0.25">
      <c r="A17" s="343" t="s">
        <v>431</v>
      </c>
      <c r="B17" s="344" t="s">
        <v>60</v>
      </c>
      <c r="C17" s="344" t="s">
        <v>55</v>
      </c>
      <c r="D17" s="345" t="s">
        <v>380</v>
      </c>
      <c r="E17" s="311" t="s">
        <v>432</v>
      </c>
      <c r="F17" s="382" t="s">
        <v>433</v>
      </c>
      <c r="G17" s="346" t="s">
        <v>71</v>
      </c>
      <c r="H17" s="347" t="s">
        <v>392</v>
      </c>
      <c r="I17" s="347" t="s">
        <v>411</v>
      </c>
      <c r="J17" s="347" t="s">
        <v>594</v>
      </c>
      <c r="K17" s="308" t="s">
        <v>458</v>
      </c>
      <c r="L17" s="348" t="s">
        <v>15</v>
      </c>
      <c r="M17" s="344" t="s">
        <v>4</v>
      </c>
      <c r="N17" s="349">
        <v>1</v>
      </c>
      <c r="O17" s="349">
        <v>0</v>
      </c>
      <c r="P17" s="349">
        <v>0</v>
      </c>
      <c r="Q17" s="349">
        <v>1</v>
      </c>
      <c r="R17" s="349">
        <v>0</v>
      </c>
      <c r="S17" s="349">
        <v>0</v>
      </c>
      <c r="T17" s="349">
        <v>1</v>
      </c>
      <c r="U17" s="349"/>
      <c r="V17" s="346" t="s">
        <v>42</v>
      </c>
      <c r="W17" s="346" t="s">
        <v>8</v>
      </c>
      <c r="X17" s="350" t="str">
        <f>IF(AND(HP17&gt;=32,HP17&lt;=80),Listas!$G$36,IF(AND(HP17&gt;=16,HP17&lt;=24),Listas!$G$37,IF(AND(HP17&gt;=5,HP17&lt;=12),Listas!$G$38,IF(AND(HP17&gt;=1,HP17&lt;=4),Listas!$G$39,"-"))))</f>
        <v>Aceptable</v>
      </c>
      <c r="Y17" s="351">
        <f t="shared" si="2"/>
        <v>4</v>
      </c>
      <c r="Z17" s="352">
        <f>IFERROR(VLOOKUP(L17,Listas!$H$4:$I$8,2,FALSE),"")</f>
        <v>4</v>
      </c>
      <c r="AA17" s="316"/>
      <c r="AB17" s="316" t="s">
        <v>875</v>
      </c>
      <c r="AC17" s="254"/>
      <c r="AD17" s="346" t="s">
        <v>42</v>
      </c>
      <c r="AE17" s="346" t="s">
        <v>8</v>
      </c>
      <c r="AF17" s="353" t="str">
        <f>IF(AND(HU17&gt;=32,HU17&lt;=80),Listas!$G$36,IF(AND(HU17&gt;=16,HU17&lt;=24),Listas!$G$37,IF(AND(HU17&gt;=5,HU17&lt;=12),Listas!$G$38,IF(AND(HU17&gt;=1,HU17&lt;=4),Listas!$G$39,"-"))))</f>
        <v>Aceptable</v>
      </c>
      <c r="AG17" s="254" t="s">
        <v>533</v>
      </c>
      <c r="AH17" s="346" t="s">
        <v>42</v>
      </c>
      <c r="AI17" s="346" t="s">
        <v>8</v>
      </c>
      <c r="AJ17" s="353" t="str">
        <f>IF(AND(HZ17&gt;=32,HZ17&lt;=80),Listas!$G$36,IF(AND(HZ17&gt;=16,HZ17&lt;=24),Listas!$G$37,IF(AND(HZ17&gt;=5,HZ17&lt;=12),Listas!$G$38,IF(AND(HZ17&gt;=1,HZ17&lt;=4),Listas!$G$39,"-"))))</f>
        <v>Aceptable</v>
      </c>
      <c r="AK17" s="357"/>
      <c r="AL17" s="361" t="s">
        <v>42</v>
      </c>
      <c r="AM17" s="361" t="s">
        <v>8</v>
      </c>
      <c r="AN17" s="353" t="str">
        <f>IF(AND(IE17&gt;=32,IE17&lt;=80),Listas!$G$36,IF(AND(IE17&gt;=16,IE17&lt;=24),Listas!$G$37,IF(AND(IE17&gt;=5,IE17&lt;=12),Listas!$G$38,IF(AND(IE17&gt;=1,IE17&lt;=4),Listas!$G$39,"-"))))</f>
        <v>Aceptable</v>
      </c>
      <c r="AO17" s="357" t="s">
        <v>672</v>
      </c>
      <c r="AP17" s="358" t="s">
        <v>42</v>
      </c>
      <c r="AQ17" s="358" t="s">
        <v>8</v>
      </c>
      <c r="AR17" s="353" t="str">
        <f>IF(AND(IJ17&gt;=32,IJ17&lt;=80),Listas!$G$36,IF(AND(IJ17&gt;=16,IJ17&lt;=24),Listas!$G$37,IF(AND(IJ17&gt;=5,IJ17&lt;=12),Listas!$G$38,IF(AND(IJ17&gt;=1,IJ17&lt;=4),Listas!$G$39,"-"))))</f>
        <v>Aceptable</v>
      </c>
      <c r="AS17" s="325"/>
      <c r="AT17" s="224"/>
      <c r="AU17" s="224"/>
      <c r="AV17" s="113"/>
      <c r="AW17" s="226"/>
      <c r="AX17" s="224"/>
      <c r="AY17" s="224"/>
      <c r="AZ17" s="113" t="str">
        <f>IF(AND(IT17&gt;=32,IT17&lt;=80),Listas!$G$36,IF(AND(IT17&gt;=16,IT17&lt;=24),Listas!$G$37,IF(AND(IT17&gt;=5,IT17&lt;=12),Listas!$G$38,IF(AND(IT17&gt;=1,IT17&lt;=4),Listas!$G$39,"-"))))</f>
        <v>-</v>
      </c>
      <c r="BA17" s="226"/>
      <c r="BB17" s="224"/>
      <c r="BC17" s="224"/>
      <c r="BD17" s="113" t="str">
        <f>IF(AND(IY17&gt;=32,IY17&lt;=80),Listas!$G$36,IF(AND(IY17&gt;=16,IY17&lt;=24),Listas!$G$37,IF(AND(IY17&gt;=5,IY17&lt;=12),Listas!$G$38,IF(AND(IY17&gt;=1,IY17&lt;=4),Listas!$G$39,"-"))))</f>
        <v>-</v>
      </c>
      <c r="BE17" s="226"/>
      <c r="BF17" s="224"/>
      <c r="BG17" s="224"/>
      <c r="BH17" s="113" t="str">
        <f>IF(AND(JD17&gt;=32,JD17&lt;=80),Listas!$G$36,IF(AND(JD17&gt;=16,JD17&lt;=24),Listas!$G$37,IF(AND(JD17&gt;=5,JD17&lt;=12),Listas!$G$38,IF(AND(JD17&gt;=1,JD17&lt;=4),Listas!$G$39,"-"))))</f>
        <v>-</v>
      </c>
      <c r="BI17" s="226"/>
      <c r="BJ17" s="224"/>
      <c r="BK17" s="224"/>
      <c r="BL17" s="113" t="str">
        <f>IF(AND(JI17&gt;=32,JI17&lt;=80),Listas!$G$36,IF(AND(JI17&gt;=16,JI17&lt;=24),Listas!$G$37,IF(AND(JI17&gt;=5,JI17&lt;=12),Listas!$G$38,IF(AND(JI17&gt;=1,JI17&lt;=4),Listas!$G$39,"-"))))</f>
        <v>-</v>
      </c>
      <c r="BM17" s="226"/>
      <c r="BN17" s="224"/>
      <c r="BO17" s="224"/>
      <c r="BP17" s="113" t="str">
        <f>IF(AND(JN17&gt;=32,JN17&lt;=80),Listas!$G$36,IF(AND(JN17&gt;=16,JN17&lt;=24),Listas!$G$37,IF(AND(JN17&gt;=5,JN17&lt;=12),Listas!$G$38,IF(AND(JN17&gt;=1,JN17&lt;=4),Listas!$G$39,"-"))))</f>
        <v>-</v>
      </c>
      <c r="BQ17" s="226"/>
      <c r="BR17" s="224"/>
      <c r="BS17" s="224"/>
      <c r="BT17" s="113" t="str">
        <f>IF(AND(JS17&gt;=32,JS17&lt;=80),Listas!$G$36,IF(AND(JS17&gt;=16,JS17&lt;=24),Listas!$G$37,IF(AND(JS17&gt;=5,JS17&lt;=12),Listas!$G$38,IF(AND(JS17&gt;=1,JS17&lt;=4),Listas!$G$39,"-"))))</f>
        <v>-</v>
      </c>
      <c r="BU17" s="226"/>
      <c r="BV17" s="223"/>
      <c r="BW17" s="223"/>
      <c r="BX17" s="113" t="str">
        <f>IF(AND(JX17&gt;=32,JX17&lt;=80),Listas!$G$36,IF(AND(JX17&gt;=16,JX17&lt;=24),Listas!$G$37,IF(AND(JX17&gt;=5,JX17&lt;=12),Listas!$G$38,IF(AND(JX17&gt;=1,JX17&lt;=4),Listas!$G$39,"-"))))</f>
        <v>-</v>
      </c>
      <c r="BY17" s="226"/>
      <c r="BZ17" s="223"/>
      <c r="CA17" s="223"/>
      <c r="CB17" s="113" t="str">
        <f>IF(AND(KC17&gt;=32,KC17&lt;=80),Listas!$G$36,IF(AND(KC17&gt;=16,KC17&lt;=24),Listas!$G$37,IF(AND(KC17&gt;=5,KC17&lt;=12),Listas!$G$38,IF(AND(KC17&gt;=1,KC17&lt;=4),Listas!$G$39,"-"))))</f>
        <v>-</v>
      </c>
      <c r="CC17" s="226"/>
      <c r="CD17" s="223"/>
      <c r="CE17" s="223"/>
      <c r="CF17" s="113" t="str">
        <f>IF(AND(KH17&gt;=32,KH17&lt;=80),Listas!$G$36,IF(AND(KH17&gt;=16,KH17&lt;=24),Listas!$G$37,IF(AND(KH17&gt;=5,KH17&lt;=12),Listas!$G$38,IF(AND(KH17&gt;=1,KH17&lt;=4),Listas!$G$39,"-"))))</f>
        <v>-</v>
      </c>
      <c r="CG17" s="226"/>
      <c r="CH17" s="223"/>
      <c r="CI17" s="223"/>
      <c r="CJ17" s="113" t="str">
        <f>IF(AND(KM17&gt;=32,KM17&lt;=80),Listas!$G$36,IF(AND(KM17&gt;=16,KM17&lt;=24),Listas!$G$37,IF(AND(KM17&gt;=5,KM17&lt;=12),Listas!$G$38,IF(AND(KM17&gt;=1,KM17&lt;=4),Listas!$G$39,"-"))))</f>
        <v>-</v>
      </c>
      <c r="CK17" s="226"/>
      <c r="CL17" s="223"/>
      <c r="CM17" s="223"/>
      <c r="CN17" s="113" t="str">
        <f>IF(AND(KR17&gt;=32,KR17&lt;=80),Listas!$G$36,IF(AND(KR17&gt;=16,KR17&lt;=24),Listas!$G$37,IF(AND(KR17&gt;=5,KR17&lt;=12),Listas!$G$38,IF(AND(KR17&gt;=1,KR17&lt;=4),Listas!$G$39,"-"))))</f>
        <v>-</v>
      </c>
      <c r="CO17" s="226"/>
      <c r="CP17" s="223"/>
      <c r="CQ17" s="223"/>
      <c r="CR17" s="113" t="str">
        <f>IF(AND(KW17&gt;=32,KW17&lt;=80),Listas!$G$36,IF(AND(KW17&gt;=16,KW17&lt;=24),Listas!$G$37,IF(AND(KW17&gt;=5,KW17&lt;=12),Listas!$G$38,IF(AND(KW17&gt;=1,KW17&lt;=4),Listas!$G$39,"-"))))</f>
        <v>-</v>
      </c>
      <c r="CS17" s="226"/>
      <c r="CT17" s="223"/>
      <c r="CU17" s="223"/>
      <c r="CV17" s="113" t="str">
        <f>IF(AND(LB17&gt;=32,LB17&lt;=80),Listas!$G$36,IF(AND(LB17&gt;=16,LB17&lt;=24),Listas!$G$37,IF(AND(LB17&gt;=5,LB17&lt;=12),Listas!$G$38,IF(AND(LB17&gt;=1,LB17&lt;=4),Listas!$G$39,"-"))))</f>
        <v>-</v>
      </c>
      <c r="CW17" s="226"/>
      <c r="CX17" s="223"/>
      <c r="CY17" s="223"/>
      <c r="CZ17" s="113" t="str">
        <f>IF(AND(LG17&gt;=32,LG17&lt;=80),Listas!$G$36,IF(AND(LG17&gt;=16,LG17&lt;=24),Listas!$G$37,IF(AND(LG17&gt;=5,LG17&lt;=12),Listas!$G$38,IF(AND(LG17&gt;=1,LG17&lt;=4),Listas!$G$39,"-"))))</f>
        <v>-</v>
      </c>
      <c r="DA17" s="226"/>
      <c r="DB17" s="223"/>
      <c r="DC17" s="223"/>
      <c r="DD17" s="113" t="str">
        <f>IF(AND(LL17&gt;=32,LL17&lt;=80),Listas!$G$36,IF(AND(LL17&gt;=16,LL17&lt;=24),Listas!$G$37,IF(AND(LL17&gt;=5,LL17&lt;=12),Listas!$G$38,IF(AND(LL17&gt;=1,LL17&lt;=4),Listas!$G$39,"-"))))</f>
        <v>-</v>
      </c>
      <c r="DE17" s="226"/>
      <c r="DF17" s="223"/>
      <c r="DG17" s="223"/>
      <c r="DH17" s="113" t="str">
        <f>IF(AND(LQ17&gt;=32,LQ17&lt;=80),Listas!$G$36,IF(AND(LQ17&gt;=16,LQ17&lt;=24),Listas!$G$37,IF(AND(LQ17&gt;=5,LQ17&lt;=12),Listas!$G$38,IF(AND(LQ17&gt;=1,LQ17&lt;=4),Listas!$G$39,"-"))))</f>
        <v>-</v>
      </c>
      <c r="DI17" s="226"/>
      <c r="DJ17" s="223"/>
      <c r="DK17" s="223"/>
      <c r="DL17" s="113" t="str">
        <f>IF(AND(LV17&gt;=32,LV17&lt;=80),Listas!$G$36,IF(AND(LV17&gt;=16,LV17&lt;=24),Listas!$G$37,IF(AND(LV17&gt;=5,LV17&lt;=12),Listas!$G$38,IF(AND(LV17&gt;=1,LV17&lt;=4),Listas!$G$39,"-"))))</f>
        <v>-</v>
      </c>
      <c r="DM17" s="226"/>
      <c r="DN17" s="223"/>
      <c r="DO17" s="223"/>
      <c r="DP17" s="113" t="str">
        <f>IF(AND(MA17&gt;=32,MA17&lt;=80),Listas!$G$36,IF(AND(MA17&gt;=16,MA17&lt;=24),Listas!$G$37,IF(AND(MA17&gt;=5,MA17&lt;=12),Listas!$G$38,IF(AND(MA17&gt;=1,MA17&lt;=4),Listas!$G$39,"-"))))</f>
        <v>-</v>
      </c>
      <c r="DQ17" s="226"/>
      <c r="DR17" s="223"/>
      <c r="DS17" s="223"/>
      <c r="DT17" s="113" t="str">
        <f>IF(AND(MF17&gt;=32,MF17&lt;=80),Listas!$G$36,IF(AND(MF17&gt;=16,MF17&lt;=24),Listas!$G$37,IF(AND(MF17&gt;=5,MF17&lt;=12),Listas!$G$38,IF(AND(MF17&gt;=1,MF17&lt;=4),Listas!$G$39,"-"))))</f>
        <v>-</v>
      </c>
      <c r="HM17" s="150" t="str">
        <f>IF('2.Datos'!A17&lt;&gt;"",'2.Datos'!A17,"")</f>
        <v>R15</v>
      </c>
      <c r="HN17" s="142">
        <f>IFERROR(VLOOKUP('2.Datos'!V17,Listas!$D$37:$E$41,2,FALSE),"")</f>
        <v>1</v>
      </c>
      <c r="HO17" s="142">
        <f>IFERROR(VLOOKUP('2.Datos'!W17,Listas!$D$44:$E$48,2,FALSE),"")</f>
        <v>4</v>
      </c>
      <c r="HP17" s="142">
        <f t="shared" si="0"/>
        <v>4</v>
      </c>
      <c r="HQ17" s="151">
        <f t="shared" si="1"/>
        <v>14</v>
      </c>
      <c r="HR17" s="103"/>
      <c r="HS17" s="142">
        <f>IFERROR(VLOOKUP('2.Datos'!AD17,Listas!$D$37:$E$41,2,FALSE),"")</f>
        <v>1</v>
      </c>
      <c r="HT17" s="142">
        <f>IFERROR(VLOOKUP('2.Datos'!AE17,Listas!$D$44:$E$48,2,FALSE),"")</f>
        <v>4</v>
      </c>
      <c r="HU17" s="151">
        <f t="shared" si="3"/>
        <v>4</v>
      </c>
      <c r="HV17" s="151">
        <f t="shared" si="4"/>
        <v>14</v>
      </c>
      <c r="HW17" s="103"/>
      <c r="HX17" s="142">
        <f>IFERROR(VLOOKUP('2.Datos'!AH17,Listas!$D$37:$E$41,2,FALSE),"")</f>
        <v>1</v>
      </c>
      <c r="HY17" s="142">
        <f>IFERROR(VLOOKUP('2.Datos'!AI17,Listas!$D$44:$E$48,2,FALSE),"")</f>
        <v>4</v>
      </c>
      <c r="HZ17" s="151">
        <f t="shared" si="5"/>
        <v>4</v>
      </c>
      <c r="IA17" s="151">
        <f t="shared" si="6"/>
        <v>14</v>
      </c>
      <c r="IB17" s="103"/>
      <c r="IC17" s="142">
        <f>IFERROR(VLOOKUP('2.Datos'!AL17,Listas!$D$37:$E$41,2,FALSE),"")</f>
        <v>1</v>
      </c>
      <c r="ID17" s="142">
        <f>IFERROR(VLOOKUP('2.Datos'!AM17,Listas!$D$44:$E$48,2,FALSE),"")</f>
        <v>4</v>
      </c>
      <c r="IE17" s="151">
        <f t="shared" si="7"/>
        <v>4</v>
      </c>
      <c r="IF17" s="151">
        <f t="shared" si="8"/>
        <v>14</v>
      </c>
      <c r="IG17" s="103"/>
      <c r="IH17" s="142">
        <f>IFERROR(VLOOKUP('2.Datos'!AP17,Listas!$D$37:$E$41,2,FALSE),"")</f>
        <v>1</v>
      </c>
      <c r="II17" s="142">
        <f>IFERROR(VLOOKUP('2.Datos'!AQ17,Listas!$D$44:$E$48,2,FALSE),"")</f>
        <v>4</v>
      </c>
      <c r="IJ17" s="151">
        <f t="shared" si="9"/>
        <v>4</v>
      </c>
      <c r="IK17" s="151">
        <f t="shared" si="10"/>
        <v>14</v>
      </c>
      <c r="IL17" s="103"/>
      <c r="IM17" s="142" t="str">
        <f>IFERROR(VLOOKUP('2.Datos'!AT17,Listas!$D$37:$E$41,2,FALSE),"")</f>
        <v/>
      </c>
      <c r="IN17" s="142" t="str">
        <f>IFERROR(VLOOKUP('2.Datos'!AU17,Listas!$D$44:$E$48,2,FALSE),"")</f>
        <v/>
      </c>
      <c r="IO17" s="151" t="str">
        <f t="shared" si="11"/>
        <v/>
      </c>
      <c r="IP17" s="151" t="str">
        <f t="shared" si="12"/>
        <v>-</v>
      </c>
      <c r="IQ17" s="103"/>
      <c r="IR17" s="142" t="str">
        <f>IFERROR(VLOOKUP('2.Datos'!AX17,Listas!$D$37:$E$41,2,FALSE),"")</f>
        <v/>
      </c>
      <c r="IS17" s="142" t="str">
        <f>IFERROR(VLOOKUP('2.Datos'!AY17,Listas!$D$44:$E$48,2,FALSE),"")</f>
        <v/>
      </c>
      <c r="IT17" s="151" t="str">
        <f t="shared" si="13"/>
        <v/>
      </c>
      <c r="IU17" s="151" t="str">
        <f t="shared" si="14"/>
        <v>-</v>
      </c>
      <c r="IV17" s="103"/>
      <c r="IW17" s="142" t="str">
        <f>IFERROR(VLOOKUP('2.Datos'!BB17,Listas!$D$37:$E$41,2,FALSE),"")</f>
        <v/>
      </c>
      <c r="IX17" s="142" t="str">
        <f>IFERROR(VLOOKUP('2.Datos'!BC17,Listas!$D$44:$E$48,2,FALSE),"")</f>
        <v/>
      </c>
      <c r="IY17" s="151" t="str">
        <f t="shared" si="15"/>
        <v/>
      </c>
      <c r="IZ17" s="151" t="str">
        <f t="shared" si="16"/>
        <v>-</v>
      </c>
      <c r="JA17" s="103"/>
      <c r="JB17" s="142" t="str">
        <f>IFERROR(VLOOKUP('2.Datos'!BF17,Listas!$D$37:$E$41,2,FALSE),"")</f>
        <v/>
      </c>
      <c r="JC17" s="142" t="str">
        <f>IFERROR(VLOOKUP('2.Datos'!BG17,Listas!$D$44:$E$48,2,FALSE),"")</f>
        <v/>
      </c>
      <c r="JD17" s="151" t="str">
        <f t="shared" si="17"/>
        <v/>
      </c>
      <c r="JE17" s="151" t="str">
        <f t="shared" si="18"/>
        <v>-</v>
      </c>
      <c r="JF17" s="103"/>
      <c r="JG17" s="142" t="str">
        <f>IFERROR(VLOOKUP('2.Datos'!BJ17,Listas!$D$37:$E$41,2,FALSE),"")</f>
        <v/>
      </c>
      <c r="JH17" s="142" t="str">
        <f>IFERROR(VLOOKUP('2.Datos'!BK17,Listas!$D$44:$E$48,2,FALSE),"")</f>
        <v/>
      </c>
      <c r="JI17" s="151" t="str">
        <f t="shared" si="19"/>
        <v/>
      </c>
      <c r="JJ17" s="151" t="str">
        <f t="shared" si="20"/>
        <v>-</v>
      </c>
      <c r="JK17" s="103"/>
      <c r="JL17" s="142" t="str">
        <f>IFERROR(VLOOKUP('2.Datos'!BN17,Listas!$D$37:$E$41,2,FALSE),"")</f>
        <v/>
      </c>
      <c r="JM17" s="142" t="str">
        <f>IFERROR(VLOOKUP('2.Datos'!BO17,Listas!$D$44:$E$48,2,FALSE),"")</f>
        <v/>
      </c>
      <c r="JN17" s="151" t="str">
        <f t="shared" si="21"/>
        <v/>
      </c>
      <c r="JO17" s="151" t="str">
        <f t="shared" si="22"/>
        <v>-</v>
      </c>
      <c r="JP17" s="103"/>
      <c r="JQ17" s="142" t="str">
        <f>IFERROR(VLOOKUP('2.Datos'!BR17,Listas!$D$37:$E$41,2,FALSE),"")</f>
        <v/>
      </c>
      <c r="JR17" s="142" t="str">
        <f>IFERROR(VLOOKUP('2.Datos'!BS17,Listas!$D$44:$E$48,2,FALSE),"")</f>
        <v/>
      </c>
      <c r="JS17" s="151" t="str">
        <f t="shared" si="23"/>
        <v/>
      </c>
      <c r="JT17" s="151" t="str">
        <f t="shared" si="24"/>
        <v>-</v>
      </c>
      <c r="JU17" s="103"/>
      <c r="JV17" s="142" t="str">
        <f>IFERROR(VLOOKUP('2.Datos'!BV17,Listas!$D$37:$E$41,2,FALSE),"")</f>
        <v/>
      </c>
      <c r="JW17" s="142" t="str">
        <f>IFERROR(VLOOKUP('2.Datos'!BW17,Listas!$D$44:$E$48,2,FALSE),"")</f>
        <v/>
      </c>
      <c r="JX17" s="151" t="str">
        <f t="shared" si="25"/>
        <v/>
      </c>
      <c r="JY17" s="151" t="str">
        <f t="shared" si="26"/>
        <v>-</v>
      </c>
      <c r="JZ17" s="103"/>
      <c r="KA17" s="142" t="str">
        <f>IFERROR(VLOOKUP('2.Datos'!BZ17,Listas!$D$37:$E$41,2,FALSE),"")</f>
        <v/>
      </c>
      <c r="KB17" s="142" t="str">
        <f>IFERROR(VLOOKUP('2.Datos'!CA17,Listas!$D$44:$E$48,2,FALSE),"")</f>
        <v/>
      </c>
      <c r="KC17" s="151" t="str">
        <f t="shared" si="27"/>
        <v/>
      </c>
      <c r="KD17" s="151" t="str">
        <f t="shared" si="28"/>
        <v>-</v>
      </c>
      <c r="KE17" s="103"/>
      <c r="KF17" s="142" t="str">
        <f>IFERROR(VLOOKUP('2.Datos'!CD17,Listas!$D$37:$E$41,2,FALSE),"")</f>
        <v/>
      </c>
      <c r="KG17" s="142" t="str">
        <f>IFERROR(VLOOKUP('2.Datos'!CE17,Listas!$D$44:$E$48,2,FALSE),"")</f>
        <v/>
      </c>
      <c r="KH17" s="151" t="str">
        <f t="shared" si="29"/>
        <v/>
      </c>
      <c r="KI17" s="151" t="str">
        <f t="shared" si="30"/>
        <v>-</v>
      </c>
      <c r="KJ17" s="103"/>
      <c r="KK17" s="142" t="str">
        <f>IFERROR(VLOOKUP('2.Datos'!CH17,Listas!$D$37:$E$41,2,FALSE),"")</f>
        <v/>
      </c>
      <c r="KL17" s="142" t="str">
        <f>IFERROR(VLOOKUP('2.Datos'!CI17,Listas!$D$44:$E$48,2,FALSE),"")</f>
        <v/>
      </c>
      <c r="KM17" s="151" t="str">
        <f t="shared" si="31"/>
        <v/>
      </c>
      <c r="KN17" s="151" t="str">
        <f t="shared" si="32"/>
        <v>-</v>
      </c>
      <c r="KO17" s="103"/>
      <c r="KP17" s="142" t="str">
        <f>IFERROR(VLOOKUP('2.Datos'!CL17,Listas!$D$37:$E$41,2,FALSE),"")</f>
        <v/>
      </c>
      <c r="KQ17" s="142" t="str">
        <f>IFERROR(VLOOKUP('2.Datos'!CM17,Listas!$D$44:$E$48,2,FALSE),"")</f>
        <v/>
      </c>
      <c r="KR17" s="151" t="str">
        <f t="shared" si="33"/>
        <v/>
      </c>
      <c r="KS17" s="151" t="str">
        <f t="shared" si="34"/>
        <v>-</v>
      </c>
      <c r="KT17" s="103"/>
      <c r="KU17" s="142" t="str">
        <f>IFERROR(VLOOKUP('2.Datos'!CP17,Listas!$D$37:$E$41,2,FALSE),"")</f>
        <v/>
      </c>
      <c r="KV17" s="142" t="str">
        <f>IFERROR(VLOOKUP('2.Datos'!CQ17,Listas!$D$44:$E$48,2,FALSE),"")</f>
        <v/>
      </c>
      <c r="KW17" s="151" t="str">
        <f t="shared" si="35"/>
        <v/>
      </c>
      <c r="KX17" s="151" t="str">
        <f t="shared" si="36"/>
        <v>-</v>
      </c>
      <c r="KY17" s="103"/>
      <c r="KZ17" s="142" t="str">
        <f>IFERROR(VLOOKUP('2.Datos'!CT17,Listas!$D$37:$E$41,2,FALSE),"")</f>
        <v/>
      </c>
      <c r="LA17" s="142" t="str">
        <f>IFERROR(VLOOKUP('2.Datos'!CU17,Listas!$D$44:$E$48,2,FALSE),"")</f>
        <v/>
      </c>
      <c r="LB17" s="151" t="str">
        <f t="shared" si="37"/>
        <v/>
      </c>
      <c r="LC17" s="151" t="str">
        <f t="shared" si="38"/>
        <v>-</v>
      </c>
      <c r="LD17" s="103"/>
      <c r="LE17" s="142" t="str">
        <f>IFERROR(VLOOKUP('2.Datos'!CX17,Listas!$D$37:$E$41,2,FALSE),"")</f>
        <v/>
      </c>
      <c r="LF17" s="142" t="str">
        <f>IFERROR(VLOOKUP('2.Datos'!CY17,Listas!$D$44:$E$48,2,FALSE),"")</f>
        <v/>
      </c>
      <c r="LG17" s="151" t="str">
        <f t="shared" si="39"/>
        <v/>
      </c>
      <c r="LH17" s="151" t="str">
        <f t="shared" si="40"/>
        <v>-</v>
      </c>
      <c r="LI17" s="103"/>
      <c r="LJ17" s="142" t="str">
        <f>IFERROR(VLOOKUP('2.Datos'!DB17,Listas!$D$37:$E$41,2,FALSE),"")</f>
        <v/>
      </c>
      <c r="LK17" s="142" t="str">
        <f>IFERROR(VLOOKUP('2.Datos'!DC17,Listas!$D$44:$E$48,2,FALSE),"")</f>
        <v/>
      </c>
      <c r="LL17" s="151" t="str">
        <f t="shared" si="41"/>
        <v/>
      </c>
      <c r="LM17" s="151" t="str">
        <f t="shared" si="42"/>
        <v>-</v>
      </c>
      <c r="LN17" s="103"/>
      <c r="LO17" s="142" t="str">
        <f>IFERROR(VLOOKUP('2.Datos'!DF17,Listas!$D$37:$E$41,2,FALSE),"")</f>
        <v/>
      </c>
      <c r="LP17" s="142" t="str">
        <f>IFERROR(VLOOKUP('2.Datos'!DG17,Listas!$D$44:$E$48,2,FALSE),"")</f>
        <v/>
      </c>
      <c r="LQ17" s="151" t="str">
        <f t="shared" si="43"/>
        <v/>
      </c>
      <c r="LR17" s="151" t="str">
        <f t="shared" si="44"/>
        <v>-</v>
      </c>
      <c r="LS17" s="103"/>
      <c r="LT17" s="142" t="str">
        <f>IFERROR(VLOOKUP('2.Datos'!DJ17,Listas!$D$37:$E$41,2,FALSE),"")</f>
        <v/>
      </c>
      <c r="LU17" s="142" t="str">
        <f>IFERROR(VLOOKUP('2.Datos'!DK17,Listas!$D$44:$E$48,2,FALSE),"")</f>
        <v/>
      </c>
      <c r="LV17" s="151" t="str">
        <f t="shared" si="45"/>
        <v/>
      </c>
      <c r="LW17" s="151" t="str">
        <f t="shared" si="46"/>
        <v>-</v>
      </c>
      <c r="LX17" s="103"/>
      <c r="LY17" s="142" t="str">
        <f>IFERROR(VLOOKUP('2.Datos'!DN17,Listas!$D$37:$E$41,2,FALSE),"")</f>
        <v/>
      </c>
      <c r="LZ17" s="142" t="str">
        <f>IFERROR(VLOOKUP('2.Datos'!DO17,Listas!$D$44:$E$48,2,FALSE),"")</f>
        <v/>
      </c>
      <c r="MA17" s="151" t="str">
        <f t="shared" si="47"/>
        <v/>
      </c>
      <c r="MB17" s="151" t="str">
        <f t="shared" si="48"/>
        <v>-</v>
      </c>
      <c r="MC17" s="103"/>
      <c r="MD17" s="142" t="str">
        <f>IFERROR(VLOOKUP('2.Datos'!DR17,Listas!$D$37:$E$41,2,FALSE),"")</f>
        <v/>
      </c>
      <c r="ME17" s="142" t="str">
        <f>IFERROR(VLOOKUP('2.Datos'!DS17,Listas!$D$44:$E$48,2,FALSE),"")</f>
        <v/>
      </c>
      <c r="MF17" s="151" t="str">
        <f t="shared" si="49"/>
        <v/>
      </c>
      <c r="MG17" s="151" t="str">
        <f t="shared" si="50"/>
        <v>-</v>
      </c>
      <c r="MH17"/>
    </row>
    <row r="18" spans="1:346" ht="183.6" customHeight="1" x14ac:dyDescent="0.25">
      <c r="A18" s="343" t="s">
        <v>434</v>
      </c>
      <c r="B18" s="344" t="s">
        <v>60</v>
      </c>
      <c r="C18" s="344" t="s">
        <v>55</v>
      </c>
      <c r="D18" s="345"/>
      <c r="E18" s="308" t="s">
        <v>294</v>
      </c>
      <c r="F18" s="383" t="s">
        <v>435</v>
      </c>
      <c r="G18" s="375" t="s">
        <v>71</v>
      </c>
      <c r="H18" s="347" t="s">
        <v>856</v>
      </c>
      <c r="I18" s="347" t="s">
        <v>436</v>
      </c>
      <c r="J18" s="347" t="s">
        <v>857</v>
      </c>
      <c r="K18" s="374" t="s">
        <v>460</v>
      </c>
      <c r="L18" s="348" t="s">
        <v>15</v>
      </c>
      <c r="M18" s="344" t="s">
        <v>4</v>
      </c>
      <c r="N18" s="349">
        <v>1</v>
      </c>
      <c r="O18" s="349">
        <v>0</v>
      </c>
      <c r="P18" s="349">
        <v>0</v>
      </c>
      <c r="Q18" s="349">
        <v>1</v>
      </c>
      <c r="R18" s="349">
        <v>0</v>
      </c>
      <c r="S18" s="349">
        <v>0</v>
      </c>
      <c r="T18" s="349">
        <v>1</v>
      </c>
      <c r="U18" s="349"/>
      <c r="V18" s="346" t="s">
        <v>44</v>
      </c>
      <c r="W18" s="346" t="s">
        <v>9</v>
      </c>
      <c r="X18" s="350" t="str">
        <f>IF(AND(HP18&gt;=32,HP18&lt;=80),Listas!$G$36,IF(AND(HP18&gt;=16,HP18&lt;=24),Listas!$G$37,IF(AND(HP18&gt;=5,HP18&lt;=12),Listas!$G$38,IF(AND(HP18&gt;=1,HP18&lt;=4),Listas!$G$39,"-"))))</f>
        <v>Tolerable</v>
      </c>
      <c r="Y18" s="351">
        <f t="shared" si="2"/>
        <v>6</v>
      </c>
      <c r="Z18" s="352">
        <f>IFERROR(VLOOKUP(L18,Listas!$H$4:$I$8,2,FALSE),"")</f>
        <v>4</v>
      </c>
      <c r="AA18" s="316" t="s">
        <v>468</v>
      </c>
      <c r="AB18" s="362" t="s">
        <v>876</v>
      </c>
      <c r="AC18" s="254"/>
      <c r="AD18" s="346" t="s">
        <v>44</v>
      </c>
      <c r="AE18" s="346" t="s">
        <v>9</v>
      </c>
      <c r="AF18" s="353" t="str">
        <f>IF(AND(HU18&gt;=32,HU18&lt;=80),Listas!$G$36,IF(AND(HU18&gt;=16,HU18&lt;=24),Listas!$G$37,IF(AND(HU18&gt;=5,HU18&lt;=12),Listas!$G$38,IF(AND(HU18&gt;=1,HU18&lt;=4),Listas!$G$39,"-"))))</f>
        <v>Tolerable</v>
      </c>
      <c r="AG18" s="254" t="s">
        <v>638</v>
      </c>
      <c r="AH18" s="346" t="s">
        <v>44</v>
      </c>
      <c r="AI18" s="346" t="s">
        <v>9</v>
      </c>
      <c r="AJ18" s="353" t="str">
        <f>IF(AND(HZ18&gt;=32,HZ18&lt;=80),Listas!$G$36,IF(AND(HZ18&gt;=16,HZ18&lt;=24),Listas!$G$37,IF(AND(HZ18&gt;=5,HZ18&lt;=12),Listas!$G$38,IF(AND(HZ18&gt;=1,HZ18&lt;=4),Listas!$G$39,"-"))))</f>
        <v>Tolerable</v>
      </c>
      <c r="AK18" s="357"/>
      <c r="AL18" s="361" t="s">
        <v>43</v>
      </c>
      <c r="AM18" s="361" t="s">
        <v>9</v>
      </c>
      <c r="AN18" s="353" t="str">
        <f>IF(AND(IE18&gt;=32,IE18&lt;=80),Listas!$G$36,IF(AND(IE18&gt;=16,IE18&lt;=24),Listas!$G$37,IF(AND(IE18&gt;=5,IE18&lt;=12),Listas!$G$38,IF(AND(IE18&gt;=1,IE18&lt;=4),Listas!$G$39,"-"))))</f>
        <v>Aceptable</v>
      </c>
      <c r="AO18" s="357" t="s">
        <v>672</v>
      </c>
      <c r="AP18" s="358" t="s">
        <v>43</v>
      </c>
      <c r="AQ18" s="358" t="s">
        <v>9</v>
      </c>
      <c r="AR18" s="353" t="str">
        <f>IF(AND(IJ18&gt;=32,IJ18&lt;=80),Listas!$G$36,IF(AND(IJ18&gt;=16,IJ18&lt;=24),Listas!$G$37,IF(AND(IJ18&gt;=5,IJ18&lt;=12),Listas!$G$38,IF(AND(IJ18&gt;=1,IJ18&lt;=4),Listas!$G$39,"-"))))</f>
        <v>Aceptable</v>
      </c>
      <c r="AS18" s="325"/>
      <c r="AT18" s="224"/>
      <c r="AU18" s="224"/>
      <c r="AV18" s="113"/>
      <c r="AW18" s="226"/>
      <c r="AX18" s="224"/>
      <c r="AY18" s="224"/>
      <c r="AZ18" s="113" t="str">
        <f>IF(AND(IT18&gt;=32,IT18&lt;=80),Listas!$G$36,IF(AND(IT18&gt;=16,IT18&lt;=24),Listas!$G$37,IF(AND(IT18&gt;=5,IT18&lt;=12),Listas!$G$38,IF(AND(IT18&gt;=1,IT18&lt;=4),Listas!$G$39,"-"))))</f>
        <v>-</v>
      </c>
      <c r="BA18" s="226"/>
      <c r="BB18" s="224"/>
      <c r="BC18" s="224"/>
      <c r="BD18" s="113" t="str">
        <f>IF(AND(IY18&gt;=32,IY18&lt;=80),Listas!$G$36,IF(AND(IY18&gt;=16,IY18&lt;=24),Listas!$G$37,IF(AND(IY18&gt;=5,IY18&lt;=12),Listas!$G$38,IF(AND(IY18&gt;=1,IY18&lt;=4),Listas!$G$39,"-"))))</f>
        <v>-</v>
      </c>
      <c r="BE18" s="226"/>
      <c r="BF18" s="224"/>
      <c r="BG18" s="224"/>
      <c r="BH18" s="113" t="str">
        <f>IF(AND(JD18&gt;=32,JD18&lt;=80),Listas!$G$36,IF(AND(JD18&gt;=16,JD18&lt;=24),Listas!$G$37,IF(AND(JD18&gt;=5,JD18&lt;=12),Listas!$G$38,IF(AND(JD18&gt;=1,JD18&lt;=4),Listas!$G$39,"-"))))</f>
        <v>-</v>
      </c>
      <c r="BI18" s="226"/>
      <c r="BJ18" s="224"/>
      <c r="BK18" s="224"/>
      <c r="BL18" s="113" t="str">
        <f>IF(AND(JI18&gt;=32,JI18&lt;=80),Listas!$G$36,IF(AND(JI18&gt;=16,JI18&lt;=24),Listas!$G$37,IF(AND(JI18&gt;=5,JI18&lt;=12),Listas!$G$38,IF(AND(JI18&gt;=1,JI18&lt;=4),Listas!$G$39,"-"))))</f>
        <v>-</v>
      </c>
      <c r="BM18" s="226"/>
      <c r="BN18" s="224"/>
      <c r="BO18" s="224"/>
      <c r="BP18" s="113" t="str">
        <f>IF(AND(JN18&gt;=32,JN18&lt;=80),Listas!$G$36,IF(AND(JN18&gt;=16,JN18&lt;=24),Listas!$G$37,IF(AND(JN18&gt;=5,JN18&lt;=12),Listas!$G$38,IF(AND(JN18&gt;=1,JN18&lt;=4),Listas!$G$39,"-"))))</f>
        <v>-</v>
      </c>
      <c r="BQ18" s="226"/>
      <c r="BR18" s="224"/>
      <c r="BS18" s="224"/>
      <c r="BT18" s="113" t="str">
        <f>IF(AND(JS18&gt;=32,JS18&lt;=80),Listas!$G$36,IF(AND(JS18&gt;=16,JS18&lt;=24),Listas!$G$37,IF(AND(JS18&gt;=5,JS18&lt;=12),Listas!$G$38,IF(AND(JS18&gt;=1,JS18&lt;=4),Listas!$G$39,"-"))))</f>
        <v>-</v>
      </c>
      <c r="BU18" s="226"/>
      <c r="BV18" s="223"/>
      <c r="BW18" s="223"/>
      <c r="BX18" s="113" t="str">
        <f>IF(AND(JX18&gt;=32,JX18&lt;=80),Listas!$G$36,IF(AND(JX18&gt;=16,JX18&lt;=24),Listas!$G$37,IF(AND(JX18&gt;=5,JX18&lt;=12),Listas!$G$38,IF(AND(JX18&gt;=1,JX18&lt;=4),Listas!$G$39,"-"))))</f>
        <v>-</v>
      </c>
      <c r="BY18" s="226"/>
      <c r="BZ18" s="223"/>
      <c r="CA18" s="223"/>
      <c r="CB18" s="113" t="str">
        <f>IF(AND(KC18&gt;=32,KC18&lt;=80),Listas!$G$36,IF(AND(KC18&gt;=16,KC18&lt;=24),Listas!$G$37,IF(AND(KC18&gt;=5,KC18&lt;=12),Listas!$G$38,IF(AND(KC18&gt;=1,KC18&lt;=4),Listas!$G$39,"-"))))</f>
        <v>-</v>
      </c>
      <c r="CC18" s="226"/>
      <c r="CD18" s="223"/>
      <c r="CE18" s="223"/>
      <c r="CF18" s="113" t="str">
        <f>IF(AND(KH18&gt;=32,KH18&lt;=80),Listas!$G$36,IF(AND(KH18&gt;=16,KH18&lt;=24),Listas!$G$37,IF(AND(KH18&gt;=5,KH18&lt;=12),Listas!$G$38,IF(AND(KH18&gt;=1,KH18&lt;=4),Listas!$G$39,"-"))))</f>
        <v>-</v>
      </c>
      <c r="CG18" s="226"/>
      <c r="CH18" s="223"/>
      <c r="CI18" s="223"/>
      <c r="CJ18" s="113" t="str">
        <f>IF(AND(KM18&gt;=32,KM18&lt;=80),Listas!$G$36,IF(AND(KM18&gt;=16,KM18&lt;=24),Listas!$G$37,IF(AND(KM18&gt;=5,KM18&lt;=12),Listas!$G$38,IF(AND(KM18&gt;=1,KM18&lt;=4),Listas!$G$39,"-"))))</f>
        <v>-</v>
      </c>
      <c r="CK18" s="226"/>
      <c r="CL18" s="223"/>
      <c r="CM18" s="223"/>
      <c r="CN18" s="113" t="str">
        <f>IF(AND(KR18&gt;=32,KR18&lt;=80),Listas!$G$36,IF(AND(KR18&gt;=16,KR18&lt;=24),Listas!$G$37,IF(AND(KR18&gt;=5,KR18&lt;=12),Listas!$G$38,IF(AND(KR18&gt;=1,KR18&lt;=4),Listas!$G$39,"-"))))</f>
        <v>-</v>
      </c>
      <c r="CO18" s="226"/>
      <c r="CP18" s="223"/>
      <c r="CQ18" s="223"/>
      <c r="CR18" s="113" t="str">
        <f>IF(AND(KW18&gt;=32,KW18&lt;=80),Listas!$G$36,IF(AND(KW18&gt;=16,KW18&lt;=24),Listas!$G$37,IF(AND(KW18&gt;=5,KW18&lt;=12),Listas!$G$38,IF(AND(KW18&gt;=1,KW18&lt;=4),Listas!$G$39,"-"))))</f>
        <v>-</v>
      </c>
      <c r="CS18" s="226"/>
      <c r="CT18" s="223"/>
      <c r="CU18" s="223"/>
      <c r="CV18" s="113" t="str">
        <f>IF(AND(LB18&gt;=32,LB18&lt;=80),Listas!$G$36,IF(AND(LB18&gt;=16,LB18&lt;=24),Listas!$G$37,IF(AND(LB18&gt;=5,LB18&lt;=12),Listas!$G$38,IF(AND(LB18&gt;=1,LB18&lt;=4),Listas!$G$39,"-"))))</f>
        <v>-</v>
      </c>
      <c r="CW18" s="226"/>
      <c r="CX18" s="223"/>
      <c r="CY18" s="223"/>
      <c r="CZ18" s="113" t="str">
        <f>IF(AND(LG18&gt;=32,LG18&lt;=80),Listas!$G$36,IF(AND(LG18&gt;=16,LG18&lt;=24),Listas!$G$37,IF(AND(LG18&gt;=5,LG18&lt;=12),Listas!$G$38,IF(AND(LG18&gt;=1,LG18&lt;=4),Listas!$G$39,"-"))))</f>
        <v>-</v>
      </c>
      <c r="DA18" s="226"/>
      <c r="DB18" s="223"/>
      <c r="DC18" s="223"/>
      <c r="DD18" s="113" t="str">
        <f>IF(AND(LL18&gt;=32,LL18&lt;=80),Listas!$G$36,IF(AND(LL18&gt;=16,LL18&lt;=24),Listas!$G$37,IF(AND(LL18&gt;=5,LL18&lt;=12),Listas!$G$38,IF(AND(LL18&gt;=1,LL18&lt;=4),Listas!$G$39,"-"))))</f>
        <v>-</v>
      </c>
      <c r="DE18" s="226"/>
      <c r="DF18" s="223"/>
      <c r="DG18" s="223"/>
      <c r="DH18" s="113" t="str">
        <f>IF(AND(LQ18&gt;=32,LQ18&lt;=80),Listas!$G$36,IF(AND(LQ18&gt;=16,LQ18&lt;=24),Listas!$G$37,IF(AND(LQ18&gt;=5,LQ18&lt;=12),Listas!$G$38,IF(AND(LQ18&gt;=1,LQ18&lt;=4),Listas!$G$39,"-"))))</f>
        <v>-</v>
      </c>
      <c r="DI18" s="226"/>
      <c r="DJ18" s="223"/>
      <c r="DK18" s="223"/>
      <c r="DL18" s="113" t="str">
        <f>IF(AND(LV18&gt;=32,LV18&lt;=80),Listas!$G$36,IF(AND(LV18&gt;=16,LV18&lt;=24),Listas!$G$37,IF(AND(LV18&gt;=5,LV18&lt;=12),Listas!$G$38,IF(AND(LV18&gt;=1,LV18&lt;=4),Listas!$G$39,"-"))))</f>
        <v>-</v>
      </c>
      <c r="DM18" s="226"/>
      <c r="DN18" s="223"/>
      <c r="DO18" s="223"/>
      <c r="DP18" s="113" t="str">
        <f>IF(AND(MA18&gt;=32,MA18&lt;=80),Listas!$G$36,IF(AND(MA18&gt;=16,MA18&lt;=24),Listas!$G$37,IF(AND(MA18&gt;=5,MA18&lt;=12),Listas!$G$38,IF(AND(MA18&gt;=1,MA18&lt;=4),Listas!$G$39,"-"))))</f>
        <v>-</v>
      </c>
      <c r="DQ18" s="226"/>
      <c r="DR18" s="223"/>
      <c r="DS18" s="223"/>
      <c r="DT18" s="113" t="str">
        <f>IF(AND(MF18&gt;=32,MF18&lt;=80),Listas!$G$36,IF(AND(MF18&gt;=16,MF18&lt;=24),Listas!$G$37,IF(AND(MF18&gt;=5,MF18&lt;=12),Listas!$G$38,IF(AND(MF18&gt;=1,MF18&lt;=4),Listas!$G$39,"-"))))</f>
        <v>-</v>
      </c>
      <c r="HM18" s="150" t="str">
        <f>IF('2.Datos'!A18&lt;&gt;"",'2.Datos'!A18,"")</f>
        <v>R16</v>
      </c>
      <c r="HN18" s="142">
        <f>IFERROR(VLOOKUP('2.Datos'!V18,Listas!$D$37:$E$41,2,FALSE),"")</f>
        <v>3</v>
      </c>
      <c r="HO18" s="142">
        <f>IFERROR(VLOOKUP('2.Datos'!W18,Listas!$D$44:$E$48,2,FALSE),"")</f>
        <v>2</v>
      </c>
      <c r="HP18" s="142">
        <f t="shared" si="0"/>
        <v>6</v>
      </c>
      <c r="HQ18" s="151">
        <f t="shared" si="1"/>
        <v>32</v>
      </c>
      <c r="HR18" s="103"/>
      <c r="HS18" s="142">
        <f>IFERROR(VLOOKUP('2.Datos'!AD18,Listas!$D$37:$E$41,2,FALSE),"")</f>
        <v>3</v>
      </c>
      <c r="HT18" s="142">
        <f>IFERROR(VLOOKUP('2.Datos'!AE18,Listas!$D$44:$E$48,2,FALSE),"")</f>
        <v>2</v>
      </c>
      <c r="HU18" s="151">
        <f t="shared" si="3"/>
        <v>6</v>
      </c>
      <c r="HV18" s="151">
        <f t="shared" si="4"/>
        <v>32</v>
      </c>
      <c r="HW18" s="103"/>
      <c r="HX18" s="142">
        <f>IFERROR(VLOOKUP('2.Datos'!AH18,Listas!$D$37:$E$41,2,FALSE),"")</f>
        <v>3</v>
      </c>
      <c r="HY18" s="142">
        <f>IFERROR(VLOOKUP('2.Datos'!AI18,Listas!$D$44:$E$48,2,FALSE),"")</f>
        <v>2</v>
      </c>
      <c r="HZ18" s="151">
        <f t="shared" si="5"/>
        <v>6</v>
      </c>
      <c r="IA18" s="151">
        <f t="shared" si="6"/>
        <v>32</v>
      </c>
      <c r="IB18" s="103"/>
      <c r="IC18" s="142">
        <f>IFERROR(VLOOKUP('2.Datos'!AL18,Listas!$D$37:$E$41,2,FALSE),"")</f>
        <v>2</v>
      </c>
      <c r="ID18" s="142">
        <f>IFERROR(VLOOKUP('2.Datos'!AM18,Listas!$D$44:$E$48,2,FALSE),"")</f>
        <v>2</v>
      </c>
      <c r="IE18" s="151">
        <f t="shared" si="7"/>
        <v>4</v>
      </c>
      <c r="IF18" s="151">
        <f t="shared" si="8"/>
        <v>22</v>
      </c>
      <c r="IG18" s="103"/>
      <c r="IH18" s="142">
        <f>IFERROR(VLOOKUP('2.Datos'!AP18,Listas!$D$37:$E$41,2,FALSE),"")</f>
        <v>2</v>
      </c>
      <c r="II18" s="142">
        <f>IFERROR(VLOOKUP('2.Datos'!AQ18,Listas!$D$44:$E$48,2,FALSE),"")</f>
        <v>2</v>
      </c>
      <c r="IJ18" s="151">
        <f t="shared" si="9"/>
        <v>4</v>
      </c>
      <c r="IK18" s="151">
        <f t="shared" si="10"/>
        <v>22</v>
      </c>
      <c r="IL18" s="103"/>
      <c r="IM18" s="142" t="str">
        <f>IFERROR(VLOOKUP('2.Datos'!AT18,Listas!$D$37:$E$41,2,FALSE),"")</f>
        <v/>
      </c>
      <c r="IN18" s="142" t="str">
        <f>IFERROR(VLOOKUP('2.Datos'!AU18,Listas!$D$44:$E$48,2,FALSE),"")</f>
        <v/>
      </c>
      <c r="IO18" s="151" t="str">
        <f t="shared" si="11"/>
        <v/>
      </c>
      <c r="IP18" s="151" t="str">
        <f t="shared" si="12"/>
        <v>-</v>
      </c>
      <c r="IQ18" s="103"/>
      <c r="IR18" s="142" t="str">
        <f>IFERROR(VLOOKUP('2.Datos'!AX18,Listas!$D$37:$E$41,2,FALSE),"")</f>
        <v/>
      </c>
      <c r="IS18" s="142" t="str">
        <f>IFERROR(VLOOKUP('2.Datos'!AY18,Listas!$D$44:$E$48,2,FALSE),"")</f>
        <v/>
      </c>
      <c r="IT18" s="151" t="str">
        <f t="shared" si="13"/>
        <v/>
      </c>
      <c r="IU18" s="151" t="str">
        <f t="shared" si="14"/>
        <v>-</v>
      </c>
      <c r="IV18" s="103"/>
      <c r="IW18" s="142" t="str">
        <f>IFERROR(VLOOKUP('2.Datos'!BB18,Listas!$D$37:$E$41,2,FALSE),"")</f>
        <v/>
      </c>
      <c r="IX18" s="142" t="str">
        <f>IFERROR(VLOOKUP('2.Datos'!BC18,Listas!$D$44:$E$48,2,FALSE),"")</f>
        <v/>
      </c>
      <c r="IY18" s="151" t="str">
        <f t="shared" si="15"/>
        <v/>
      </c>
      <c r="IZ18" s="151" t="str">
        <f t="shared" si="16"/>
        <v>-</v>
      </c>
      <c r="JA18" s="103"/>
      <c r="JB18" s="142" t="str">
        <f>IFERROR(VLOOKUP('2.Datos'!BF18,Listas!$D$37:$E$41,2,FALSE),"")</f>
        <v/>
      </c>
      <c r="JC18" s="142" t="str">
        <f>IFERROR(VLOOKUP('2.Datos'!BG18,Listas!$D$44:$E$48,2,FALSE),"")</f>
        <v/>
      </c>
      <c r="JD18" s="151" t="str">
        <f t="shared" si="17"/>
        <v/>
      </c>
      <c r="JE18" s="151" t="str">
        <f t="shared" si="18"/>
        <v>-</v>
      </c>
      <c r="JF18" s="103"/>
      <c r="JG18" s="142" t="str">
        <f>IFERROR(VLOOKUP('2.Datos'!BJ18,Listas!$D$37:$E$41,2,FALSE),"")</f>
        <v/>
      </c>
      <c r="JH18" s="142" t="str">
        <f>IFERROR(VLOOKUP('2.Datos'!BK18,Listas!$D$44:$E$48,2,FALSE),"")</f>
        <v/>
      </c>
      <c r="JI18" s="151" t="str">
        <f t="shared" si="19"/>
        <v/>
      </c>
      <c r="JJ18" s="151" t="str">
        <f t="shared" si="20"/>
        <v>-</v>
      </c>
      <c r="JK18" s="103"/>
      <c r="JL18" s="142" t="str">
        <f>IFERROR(VLOOKUP('2.Datos'!BN18,Listas!$D$37:$E$41,2,FALSE),"")</f>
        <v/>
      </c>
      <c r="JM18" s="142" t="str">
        <f>IFERROR(VLOOKUP('2.Datos'!BO18,Listas!$D$44:$E$48,2,FALSE),"")</f>
        <v/>
      </c>
      <c r="JN18" s="151" t="str">
        <f t="shared" si="21"/>
        <v/>
      </c>
      <c r="JO18" s="151" t="str">
        <f t="shared" si="22"/>
        <v>-</v>
      </c>
      <c r="JP18" s="103"/>
      <c r="JQ18" s="142" t="str">
        <f>IFERROR(VLOOKUP('2.Datos'!BR18,Listas!$D$37:$E$41,2,FALSE),"")</f>
        <v/>
      </c>
      <c r="JR18" s="142" t="str">
        <f>IFERROR(VLOOKUP('2.Datos'!BS18,Listas!$D$44:$E$48,2,FALSE),"")</f>
        <v/>
      </c>
      <c r="JS18" s="151" t="str">
        <f t="shared" si="23"/>
        <v/>
      </c>
      <c r="JT18" s="151" t="str">
        <f t="shared" si="24"/>
        <v>-</v>
      </c>
      <c r="JU18" s="103"/>
      <c r="JV18" s="142" t="str">
        <f>IFERROR(VLOOKUP('2.Datos'!BV18,Listas!$D$37:$E$41,2,FALSE),"")</f>
        <v/>
      </c>
      <c r="JW18" s="142" t="str">
        <f>IFERROR(VLOOKUP('2.Datos'!BW18,Listas!$D$44:$E$48,2,FALSE),"")</f>
        <v/>
      </c>
      <c r="JX18" s="151" t="str">
        <f t="shared" si="25"/>
        <v/>
      </c>
      <c r="JY18" s="151" t="str">
        <f t="shared" si="26"/>
        <v>-</v>
      </c>
      <c r="JZ18" s="103"/>
      <c r="KA18" s="142" t="str">
        <f>IFERROR(VLOOKUP('2.Datos'!BZ18,Listas!$D$37:$E$41,2,FALSE),"")</f>
        <v/>
      </c>
      <c r="KB18" s="142" t="str">
        <f>IFERROR(VLOOKUP('2.Datos'!CA18,Listas!$D$44:$E$48,2,FALSE),"")</f>
        <v/>
      </c>
      <c r="KC18" s="151" t="str">
        <f t="shared" si="27"/>
        <v/>
      </c>
      <c r="KD18" s="151" t="str">
        <f t="shared" si="28"/>
        <v>-</v>
      </c>
      <c r="KE18" s="103"/>
      <c r="KF18" s="142" t="str">
        <f>IFERROR(VLOOKUP('2.Datos'!CD18,Listas!$D$37:$E$41,2,FALSE),"")</f>
        <v/>
      </c>
      <c r="KG18" s="142" t="str">
        <f>IFERROR(VLOOKUP('2.Datos'!CE18,Listas!$D$44:$E$48,2,FALSE),"")</f>
        <v/>
      </c>
      <c r="KH18" s="151" t="str">
        <f t="shared" si="29"/>
        <v/>
      </c>
      <c r="KI18" s="151" t="str">
        <f t="shared" si="30"/>
        <v>-</v>
      </c>
      <c r="KJ18" s="103"/>
      <c r="KK18" s="142" t="str">
        <f>IFERROR(VLOOKUP('2.Datos'!CH18,Listas!$D$37:$E$41,2,FALSE),"")</f>
        <v/>
      </c>
      <c r="KL18" s="142" t="str">
        <f>IFERROR(VLOOKUP('2.Datos'!CI18,Listas!$D$44:$E$48,2,FALSE),"")</f>
        <v/>
      </c>
      <c r="KM18" s="151" t="str">
        <f t="shared" si="31"/>
        <v/>
      </c>
      <c r="KN18" s="151" t="str">
        <f t="shared" si="32"/>
        <v>-</v>
      </c>
      <c r="KO18" s="103"/>
      <c r="KP18" s="142" t="str">
        <f>IFERROR(VLOOKUP('2.Datos'!CL18,Listas!$D$37:$E$41,2,FALSE),"")</f>
        <v/>
      </c>
      <c r="KQ18" s="142" t="str">
        <f>IFERROR(VLOOKUP('2.Datos'!CM18,Listas!$D$44:$E$48,2,FALSE),"")</f>
        <v/>
      </c>
      <c r="KR18" s="151" t="str">
        <f t="shared" si="33"/>
        <v/>
      </c>
      <c r="KS18" s="151" t="str">
        <f t="shared" si="34"/>
        <v>-</v>
      </c>
      <c r="KT18" s="103"/>
      <c r="KU18" s="142" t="str">
        <f>IFERROR(VLOOKUP('2.Datos'!CP18,Listas!$D$37:$E$41,2,FALSE),"")</f>
        <v/>
      </c>
      <c r="KV18" s="142" t="str">
        <f>IFERROR(VLOOKUP('2.Datos'!CQ18,Listas!$D$44:$E$48,2,FALSE),"")</f>
        <v/>
      </c>
      <c r="KW18" s="151" t="str">
        <f t="shared" si="35"/>
        <v/>
      </c>
      <c r="KX18" s="151" t="str">
        <f t="shared" si="36"/>
        <v>-</v>
      </c>
      <c r="KY18" s="103"/>
      <c r="KZ18" s="142" t="str">
        <f>IFERROR(VLOOKUP('2.Datos'!CT18,Listas!$D$37:$E$41,2,FALSE),"")</f>
        <v/>
      </c>
      <c r="LA18" s="142" t="str">
        <f>IFERROR(VLOOKUP('2.Datos'!CU18,Listas!$D$44:$E$48,2,FALSE),"")</f>
        <v/>
      </c>
      <c r="LB18" s="151" t="str">
        <f t="shared" si="37"/>
        <v/>
      </c>
      <c r="LC18" s="151" t="str">
        <f t="shared" si="38"/>
        <v>-</v>
      </c>
      <c r="LD18" s="103"/>
      <c r="LE18" s="142" t="str">
        <f>IFERROR(VLOOKUP('2.Datos'!CX18,Listas!$D$37:$E$41,2,FALSE),"")</f>
        <v/>
      </c>
      <c r="LF18" s="142" t="str">
        <f>IFERROR(VLOOKUP('2.Datos'!CY18,Listas!$D$44:$E$48,2,FALSE),"")</f>
        <v/>
      </c>
      <c r="LG18" s="151" t="str">
        <f t="shared" si="39"/>
        <v/>
      </c>
      <c r="LH18" s="151" t="str">
        <f t="shared" si="40"/>
        <v>-</v>
      </c>
      <c r="LI18" s="103"/>
      <c r="LJ18" s="142" t="str">
        <f>IFERROR(VLOOKUP('2.Datos'!DB18,Listas!$D$37:$E$41,2,FALSE),"")</f>
        <v/>
      </c>
      <c r="LK18" s="142" t="str">
        <f>IFERROR(VLOOKUP('2.Datos'!DC18,Listas!$D$44:$E$48,2,FALSE),"")</f>
        <v/>
      </c>
      <c r="LL18" s="151" t="str">
        <f t="shared" si="41"/>
        <v/>
      </c>
      <c r="LM18" s="151" t="str">
        <f t="shared" si="42"/>
        <v>-</v>
      </c>
      <c r="LN18" s="103"/>
      <c r="LO18" s="142" t="str">
        <f>IFERROR(VLOOKUP('2.Datos'!DF18,Listas!$D$37:$E$41,2,FALSE),"")</f>
        <v/>
      </c>
      <c r="LP18" s="142" t="str">
        <f>IFERROR(VLOOKUP('2.Datos'!DG18,Listas!$D$44:$E$48,2,FALSE),"")</f>
        <v/>
      </c>
      <c r="LQ18" s="151" t="str">
        <f t="shared" si="43"/>
        <v/>
      </c>
      <c r="LR18" s="151" t="str">
        <f t="shared" si="44"/>
        <v>-</v>
      </c>
      <c r="LS18" s="103"/>
      <c r="LT18" s="142" t="str">
        <f>IFERROR(VLOOKUP('2.Datos'!DJ18,Listas!$D$37:$E$41,2,FALSE),"")</f>
        <v/>
      </c>
      <c r="LU18" s="142" t="str">
        <f>IFERROR(VLOOKUP('2.Datos'!DK18,Listas!$D$44:$E$48,2,FALSE),"")</f>
        <v/>
      </c>
      <c r="LV18" s="151" t="str">
        <f t="shared" si="45"/>
        <v/>
      </c>
      <c r="LW18" s="151" t="str">
        <f t="shared" si="46"/>
        <v>-</v>
      </c>
      <c r="LX18" s="103"/>
      <c r="LY18" s="142" t="str">
        <f>IFERROR(VLOOKUP('2.Datos'!DN18,Listas!$D$37:$E$41,2,FALSE),"")</f>
        <v/>
      </c>
      <c r="LZ18" s="142" t="str">
        <f>IFERROR(VLOOKUP('2.Datos'!DO18,Listas!$D$44:$E$48,2,FALSE),"")</f>
        <v/>
      </c>
      <c r="MA18" s="151" t="str">
        <f t="shared" si="47"/>
        <v/>
      </c>
      <c r="MB18" s="151" t="str">
        <f t="shared" si="48"/>
        <v>-</v>
      </c>
      <c r="MC18" s="103"/>
      <c r="MD18" s="142" t="str">
        <f>IFERROR(VLOOKUP('2.Datos'!DR18,Listas!$D$37:$E$41,2,FALSE),"")</f>
        <v/>
      </c>
      <c r="ME18" s="142" t="str">
        <f>IFERROR(VLOOKUP('2.Datos'!DS18,Listas!$D$44:$E$48,2,FALSE),"")</f>
        <v/>
      </c>
      <c r="MF18" s="151" t="str">
        <f t="shared" si="49"/>
        <v/>
      </c>
      <c r="MG18" s="151" t="str">
        <f t="shared" si="50"/>
        <v>-</v>
      </c>
      <c r="MH18"/>
    </row>
    <row r="19" spans="1:346" ht="132.94999999999999" customHeight="1" x14ac:dyDescent="0.25">
      <c r="A19" s="367" t="s">
        <v>437</v>
      </c>
      <c r="B19" s="344" t="s">
        <v>60</v>
      </c>
      <c r="C19" s="344" t="s">
        <v>55</v>
      </c>
      <c r="D19" s="345" t="s">
        <v>380</v>
      </c>
      <c r="E19" s="308" t="s">
        <v>295</v>
      </c>
      <c r="F19" s="383" t="s">
        <v>438</v>
      </c>
      <c r="G19" s="346" t="s">
        <v>71</v>
      </c>
      <c r="H19" s="347" t="s">
        <v>858</v>
      </c>
      <c r="I19" s="347" t="s">
        <v>439</v>
      </c>
      <c r="J19" s="347" t="s">
        <v>598</v>
      </c>
      <c r="K19" s="308" t="s">
        <v>461</v>
      </c>
      <c r="L19" s="348" t="s">
        <v>15</v>
      </c>
      <c r="M19" s="344" t="s">
        <v>4</v>
      </c>
      <c r="N19" s="349">
        <v>1</v>
      </c>
      <c r="O19" s="349">
        <v>0</v>
      </c>
      <c r="P19" s="349">
        <v>0</v>
      </c>
      <c r="Q19" s="349">
        <v>1</v>
      </c>
      <c r="R19" s="349">
        <v>0</v>
      </c>
      <c r="S19" s="349">
        <v>0</v>
      </c>
      <c r="T19" s="349">
        <v>1</v>
      </c>
      <c r="U19" s="349">
        <v>0</v>
      </c>
      <c r="V19" s="346" t="s">
        <v>44</v>
      </c>
      <c r="W19" s="346" t="s">
        <v>9</v>
      </c>
      <c r="X19" s="350" t="str">
        <f>IF(AND(HP19&gt;=32,HP19&lt;=80),Listas!$G$36,IF(AND(HP19&gt;=16,HP19&lt;=24),Listas!$G$37,IF(AND(HP19&gt;=5,HP19&lt;=12),Listas!$G$38,IF(AND(HP19&gt;=1,HP19&lt;=4),Listas!$G$39,"-"))))</f>
        <v>Tolerable</v>
      </c>
      <c r="Y19" s="351">
        <f t="shared" si="2"/>
        <v>6</v>
      </c>
      <c r="Z19" s="352">
        <f>IFERROR(VLOOKUP(L19,Listas!$H$4:$I$8,2,FALSE),"")</f>
        <v>4</v>
      </c>
      <c r="AA19" s="316"/>
      <c r="AB19" s="316" t="s">
        <v>877</v>
      </c>
      <c r="AC19" s="254"/>
      <c r="AD19" s="346" t="s">
        <v>44</v>
      </c>
      <c r="AE19" s="346" t="s">
        <v>9</v>
      </c>
      <c r="AF19" s="353" t="str">
        <f>IF(AND(HU19&gt;=32,HU19&lt;=80),Listas!$G$36,IF(AND(HU19&gt;=16,HU19&lt;=24),Listas!$G$37,IF(AND(HU19&gt;=5,HU19&lt;=12),Listas!$G$38,IF(AND(HU19&gt;=1,HU19&lt;=4),Listas!$G$39,"-"))))</f>
        <v>Tolerable</v>
      </c>
      <c r="AG19" s="254" t="s">
        <v>533</v>
      </c>
      <c r="AH19" s="346" t="s">
        <v>44</v>
      </c>
      <c r="AI19" s="346" t="s">
        <v>9</v>
      </c>
      <c r="AJ19" s="353" t="str">
        <f>IF(AND(HZ19&gt;=32,HZ19&lt;=80),Listas!$G$36,IF(AND(HZ19&gt;=16,HZ19&lt;=24),Listas!$G$37,IF(AND(HZ19&gt;=5,HZ19&lt;=12),Listas!$G$38,IF(AND(HZ19&gt;=1,HZ19&lt;=4),Listas!$G$39,"-"))))</f>
        <v>Tolerable</v>
      </c>
      <c r="AK19" s="357"/>
      <c r="AL19" s="361" t="s">
        <v>43</v>
      </c>
      <c r="AM19" s="361" t="s">
        <v>9</v>
      </c>
      <c r="AN19" s="353" t="str">
        <f>IF(AND(IE19&gt;=32,IE19&lt;=80),Listas!$G$36,IF(AND(IE19&gt;=16,IE19&lt;=24),Listas!$G$37,IF(AND(IE19&gt;=5,IE19&lt;=12),Listas!$G$38,IF(AND(IE19&gt;=1,IE19&lt;=4),Listas!$G$39,"-"))))</f>
        <v>Aceptable</v>
      </c>
      <c r="AO19" s="357" t="s">
        <v>672</v>
      </c>
      <c r="AP19" s="358" t="s">
        <v>43</v>
      </c>
      <c r="AQ19" s="358" t="s">
        <v>9</v>
      </c>
      <c r="AR19" s="353" t="str">
        <f>IF(AND(IJ19&gt;=32,IJ19&lt;=80),Listas!$G$36,IF(AND(IJ19&gt;=16,IJ19&lt;=24),Listas!$G$37,IF(AND(IJ19&gt;=5,IJ19&lt;=12),Listas!$G$38,IF(AND(IJ19&gt;=1,IJ19&lt;=4),Listas!$G$39,"-"))))</f>
        <v>Aceptable</v>
      </c>
      <c r="AS19" s="325"/>
      <c r="AT19" s="224"/>
      <c r="AU19" s="224"/>
      <c r="AV19" s="113"/>
      <c r="AW19" s="226"/>
      <c r="AX19" s="224"/>
      <c r="AY19" s="224"/>
      <c r="AZ19" s="113" t="str">
        <f>IF(AND(IT19&gt;=32,IT19&lt;=80),Listas!$G$36,IF(AND(IT19&gt;=16,IT19&lt;=24),Listas!$G$37,IF(AND(IT19&gt;=5,IT19&lt;=12),Listas!$G$38,IF(AND(IT19&gt;=1,IT19&lt;=4),Listas!$G$39,"-"))))</f>
        <v>-</v>
      </c>
      <c r="BA19" s="226"/>
      <c r="BB19" s="224"/>
      <c r="BC19" s="224"/>
      <c r="BD19" s="113" t="str">
        <f>IF(AND(IY19&gt;=32,IY19&lt;=80),Listas!$G$36,IF(AND(IY19&gt;=16,IY19&lt;=24),Listas!$G$37,IF(AND(IY19&gt;=5,IY19&lt;=12),Listas!$G$38,IF(AND(IY19&gt;=1,IY19&lt;=4),Listas!$G$39,"-"))))</f>
        <v>-</v>
      </c>
      <c r="BE19" s="226"/>
      <c r="BF19" s="224"/>
      <c r="BG19" s="224"/>
      <c r="BH19" s="113" t="str">
        <f>IF(AND(JD19&gt;=32,JD19&lt;=80),Listas!$G$36,IF(AND(JD19&gt;=16,JD19&lt;=24),Listas!$G$37,IF(AND(JD19&gt;=5,JD19&lt;=12),Listas!$G$38,IF(AND(JD19&gt;=1,JD19&lt;=4),Listas!$G$39,"-"))))</f>
        <v>-</v>
      </c>
      <c r="BI19" s="226"/>
      <c r="BJ19" s="224"/>
      <c r="BK19" s="224"/>
      <c r="BL19" s="113" t="str">
        <f>IF(AND(JI19&gt;=32,JI19&lt;=80),Listas!$G$36,IF(AND(JI19&gt;=16,JI19&lt;=24),Listas!$G$37,IF(AND(JI19&gt;=5,JI19&lt;=12),Listas!$G$38,IF(AND(JI19&gt;=1,JI19&lt;=4),Listas!$G$39,"-"))))</f>
        <v>-</v>
      </c>
      <c r="BM19" s="226"/>
      <c r="BN19" s="224"/>
      <c r="BO19" s="224"/>
      <c r="BP19" s="113" t="str">
        <f>IF(AND(JN19&gt;=32,JN19&lt;=80),Listas!$G$36,IF(AND(JN19&gt;=16,JN19&lt;=24),Listas!$G$37,IF(AND(JN19&gt;=5,JN19&lt;=12),Listas!$G$38,IF(AND(JN19&gt;=1,JN19&lt;=4),Listas!$G$39,"-"))))</f>
        <v>-</v>
      </c>
      <c r="BQ19" s="226"/>
      <c r="BR19" s="224"/>
      <c r="BS19" s="224"/>
      <c r="BT19" s="113" t="str">
        <f>IF(AND(JS19&gt;=32,JS19&lt;=80),Listas!$G$36,IF(AND(JS19&gt;=16,JS19&lt;=24),Listas!$G$37,IF(AND(JS19&gt;=5,JS19&lt;=12),Listas!$G$38,IF(AND(JS19&gt;=1,JS19&lt;=4),Listas!$G$39,"-"))))</f>
        <v>-</v>
      </c>
      <c r="BU19" s="226"/>
      <c r="BV19" s="223"/>
      <c r="BW19" s="223"/>
      <c r="BX19" s="113" t="str">
        <f>IF(AND(JX19&gt;=32,JX19&lt;=80),Listas!$G$36,IF(AND(JX19&gt;=16,JX19&lt;=24),Listas!$G$37,IF(AND(JX19&gt;=5,JX19&lt;=12),Listas!$G$38,IF(AND(JX19&gt;=1,JX19&lt;=4),Listas!$G$39,"-"))))</f>
        <v>-</v>
      </c>
      <c r="BY19" s="226"/>
      <c r="BZ19" s="223"/>
      <c r="CA19" s="223"/>
      <c r="CB19" s="113" t="str">
        <f>IF(AND(KC19&gt;=32,KC19&lt;=80),Listas!$G$36,IF(AND(KC19&gt;=16,KC19&lt;=24),Listas!$G$37,IF(AND(KC19&gt;=5,KC19&lt;=12),Listas!$G$38,IF(AND(KC19&gt;=1,KC19&lt;=4),Listas!$G$39,"-"))))</f>
        <v>-</v>
      </c>
      <c r="CC19" s="226"/>
      <c r="CD19" s="223"/>
      <c r="CE19" s="223"/>
      <c r="CF19" s="113" t="str">
        <f>IF(AND(KH19&gt;=32,KH19&lt;=80),Listas!$G$36,IF(AND(KH19&gt;=16,KH19&lt;=24),Listas!$G$37,IF(AND(KH19&gt;=5,KH19&lt;=12),Listas!$G$38,IF(AND(KH19&gt;=1,KH19&lt;=4),Listas!$G$39,"-"))))</f>
        <v>-</v>
      </c>
      <c r="CG19" s="226"/>
      <c r="CH19" s="223"/>
      <c r="CI19" s="223"/>
      <c r="CJ19" s="113" t="str">
        <f>IF(AND(KM19&gt;=32,KM19&lt;=80),Listas!$G$36,IF(AND(KM19&gt;=16,KM19&lt;=24),Listas!$G$37,IF(AND(KM19&gt;=5,KM19&lt;=12),Listas!$G$38,IF(AND(KM19&gt;=1,KM19&lt;=4),Listas!$G$39,"-"))))</f>
        <v>-</v>
      </c>
      <c r="CK19" s="226"/>
      <c r="CL19" s="223"/>
      <c r="CM19" s="223"/>
      <c r="CN19" s="113" t="str">
        <f>IF(AND(KR19&gt;=32,KR19&lt;=80),Listas!$G$36,IF(AND(KR19&gt;=16,KR19&lt;=24),Listas!$G$37,IF(AND(KR19&gt;=5,KR19&lt;=12),Listas!$G$38,IF(AND(KR19&gt;=1,KR19&lt;=4),Listas!$G$39,"-"))))</f>
        <v>-</v>
      </c>
      <c r="CO19" s="226"/>
      <c r="CP19" s="223"/>
      <c r="CQ19" s="223"/>
      <c r="CR19" s="113" t="str">
        <f>IF(AND(KW19&gt;=32,KW19&lt;=80),Listas!$G$36,IF(AND(KW19&gt;=16,KW19&lt;=24),Listas!$G$37,IF(AND(KW19&gt;=5,KW19&lt;=12),Listas!$G$38,IF(AND(KW19&gt;=1,KW19&lt;=4),Listas!$G$39,"-"))))</f>
        <v>-</v>
      </c>
      <c r="CS19" s="226"/>
      <c r="CT19" s="223"/>
      <c r="CU19" s="223"/>
      <c r="CV19" s="113" t="str">
        <f>IF(AND(LB19&gt;=32,LB19&lt;=80),Listas!$G$36,IF(AND(LB19&gt;=16,LB19&lt;=24),Listas!$G$37,IF(AND(LB19&gt;=5,LB19&lt;=12),Listas!$G$38,IF(AND(LB19&gt;=1,LB19&lt;=4),Listas!$G$39,"-"))))</f>
        <v>-</v>
      </c>
      <c r="CW19" s="226"/>
      <c r="CX19" s="223"/>
      <c r="CY19" s="223"/>
      <c r="CZ19" s="113" t="str">
        <f>IF(AND(LG19&gt;=32,LG19&lt;=80),Listas!$G$36,IF(AND(LG19&gt;=16,LG19&lt;=24),Listas!$G$37,IF(AND(LG19&gt;=5,LG19&lt;=12),Listas!$G$38,IF(AND(LG19&gt;=1,LG19&lt;=4),Listas!$G$39,"-"))))</f>
        <v>-</v>
      </c>
      <c r="DA19" s="226"/>
      <c r="DB19" s="223"/>
      <c r="DC19" s="223"/>
      <c r="DD19" s="113" t="str">
        <f>IF(AND(LL19&gt;=32,LL19&lt;=80),Listas!$G$36,IF(AND(LL19&gt;=16,LL19&lt;=24),Listas!$G$37,IF(AND(LL19&gt;=5,LL19&lt;=12),Listas!$G$38,IF(AND(LL19&gt;=1,LL19&lt;=4),Listas!$G$39,"-"))))</f>
        <v>-</v>
      </c>
      <c r="DE19" s="226"/>
      <c r="DF19" s="223"/>
      <c r="DG19" s="223"/>
      <c r="DH19" s="113" t="str">
        <f>IF(AND(LQ19&gt;=32,LQ19&lt;=80),Listas!$G$36,IF(AND(LQ19&gt;=16,LQ19&lt;=24),Listas!$G$37,IF(AND(LQ19&gt;=5,LQ19&lt;=12),Listas!$G$38,IF(AND(LQ19&gt;=1,LQ19&lt;=4),Listas!$G$39,"-"))))</f>
        <v>-</v>
      </c>
      <c r="DI19" s="226"/>
      <c r="DJ19" s="223"/>
      <c r="DK19" s="223"/>
      <c r="DL19" s="113" t="str">
        <f>IF(AND(LV19&gt;=32,LV19&lt;=80),Listas!$G$36,IF(AND(LV19&gt;=16,LV19&lt;=24),Listas!$G$37,IF(AND(LV19&gt;=5,LV19&lt;=12),Listas!$G$38,IF(AND(LV19&gt;=1,LV19&lt;=4),Listas!$G$39,"-"))))</f>
        <v>-</v>
      </c>
      <c r="DM19" s="226"/>
      <c r="DN19" s="223"/>
      <c r="DO19" s="223"/>
      <c r="DP19" s="113" t="str">
        <f>IF(AND(MA19&gt;=32,MA19&lt;=80),Listas!$G$36,IF(AND(MA19&gt;=16,MA19&lt;=24),Listas!$G$37,IF(AND(MA19&gt;=5,MA19&lt;=12),Listas!$G$38,IF(AND(MA19&gt;=1,MA19&lt;=4),Listas!$G$39,"-"))))</f>
        <v>-</v>
      </c>
      <c r="DQ19" s="226"/>
      <c r="DR19" s="223"/>
      <c r="DS19" s="223"/>
      <c r="DT19" s="113" t="str">
        <f>IF(AND(MF19&gt;=32,MF19&lt;=80),Listas!$G$36,IF(AND(MF19&gt;=16,MF19&lt;=24),Listas!$G$37,IF(AND(MF19&gt;=5,MF19&lt;=12),Listas!$G$38,IF(AND(MF19&gt;=1,MF19&lt;=4),Listas!$G$39,"-"))))</f>
        <v>-</v>
      </c>
      <c r="HM19" s="150" t="str">
        <f>IF('2.Datos'!A19&lt;&gt;"",'2.Datos'!A19,"")</f>
        <v>R17</v>
      </c>
      <c r="HN19" s="142">
        <f>IFERROR(VLOOKUP('2.Datos'!V19,Listas!$D$37:$E$41,2,FALSE),"")</f>
        <v>3</v>
      </c>
      <c r="HO19" s="142">
        <f>IFERROR(VLOOKUP('2.Datos'!W19,Listas!$D$44:$E$48,2,FALSE),"")</f>
        <v>2</v>
      </c>
      <c r="HP19" s="142">
        <f t="shared" si="0"/>
        <v>6</v>
      </c>
      <c r="HQ19" s="151">
        <f t="shared" si="1"/>
        <v>32</v>
      </c>
      <c r="HR19" s="103"/>
      <c r="HS19" s="142">
        <f>IFERROR(VLOOKUP('2.Datos'!AD19,Listas!$D$37:$E$41,2,FALSE),"")</f>
        <v>3</v>
      </c>
      <c r="HT19" s="142">
        <f>IFERROR(VLOOKUP('2.Datos'!AE19,Listas!$D$44:$E$48,2,FALSE),"")</f>
        <v>2</v>
      </c>
      <c r="HU19" s="151">
        <f t="shared" si="3"/>
        <v>6</v>
      </c>
      <c r="HV19" s="151">
        <f t="shared" si="4"/>
        <v>32</v>
      </c>
      <c r="HW19" s="103"/>
      <c r="HX19" s="142">
        <f>IFERROR(VLOOKUP('2.Datos'!AH19,Listas!$D$37:$E$41,2,FALSE),"")</f>
        <v>3</v>
      </c>
      <c r="HY19" s="142">
        <f>IFERROR(VLOOKUP('2.Datos'!AI19,Listas!$D$44:$E$48,2,FALSE),"")</f>
        <v>2</v>
      </c>
      <c r="HZ19" s="151">
        <f t="shared" si="5"/>
        <v>6</v>
      </c>
      <c r="IA19" s="151">
        <f t="shared" si="6"/>
        <v>32</v>
      </c>
      <c r="IB19" s="103"/>
      <c r="IC19" s="142">
        <f>IFERROR(VLOOKUP('2.Datos'!AL19,Listas!$D$37:$E$41,2,FALSE),"")</f>
        <v>2</v>
      </c>
      <c r="ID19" s="142">
        <f>IFERROR(VLOOKUP('2.Datos'!AM19,Listas!$D$44:$E$48,2,FALSE),"")</f>
        <v>2</v>
      </c>
      <c r="IE19" s="151">
        <f t="shared" si="7"/>
        <v>4</v>
      </c>
      <c r="IF19" s="151">
        <f t="shared" si="8"/>
        <v>22</v>
      </c>
      <c r="IG19" s="103"/>
      <c r="IH19" s="142">
        <f>IFERROR(VLOOKUP('2.Datos'!AP19,Listas!$D$37:$E$41,2,FALSE),"")</f>
        <v>2</v>
      </c>
      <c r="II19" s="142">
        <f>IFERROR(VLOOKUP('2.Datos'!AQ19,Listas!$D$44:$E$48,2,FALSE),"")</f>
        <v>2</v>
      </c>
      <c r="IJ19" s="151">
        <f t="shared" si="9"/>
        <v>4</v>
      </c>
      <c r="IK19" s="151">
        <f t="shared" si="10"/>
        <v>22</v>
      </c>
      <c r="IL19" s="103"/>
      <c r="IM19" s="142" t="str">
        <f>IFERROR(VLOOKUP('2.Datos'!AT19,Listas!$D$37:$E$41,2,FALSE),"")</f>
        <v/>
      </c>
      <c r="IN19" s="142" t="str">
        <f>IFERROR(VLOOKUP('2.Datos'!AU19,Listas!$D$44:$E$48,2,FALSE),"")</f>
        <v/>
      </c>
      <c r="IO19" s="151" t="str">
        <f t="shared" si="11"/>
        <v/>
      </c>
      <c r="IP19" s="151" t="str">
        <f t="shared" si="12"/>
        <v>-</v>
      </c>
      <c r="IQ19" s="103"/>
      <c r="IR19" s="142" t="str">
        <f>IFERROR(VLOOKUP('2.Datos'!AX19,Listas!$D$37:$E$41,2,FALSE),"")</f>
        <v/>
      </c>
      <c r="IS19" s="142" t="str">
        <f>IFERROR(VLOOKUP('2.Datos'!AY19,Listas!$D$44:$E$48,2,FALSE),"")</f>
        <v/>
      </c>
      <c r="IT19" s="151" t="str">
        <f t="shared" si="13"/>
        <v/>
      </c>
      <c r="IU19" s="151" t="str">
        <f t="shared" si="14"/>
        <v>-</v>
      </c>
      <c r="IV19" s="103"/>
      <c r="IW19" s="142" t="str">
        <f>IFERROR(VLOOKUP('2.Datos'!BB19,Listas!$D$37:$E$41,2,FALSE),"")</f>
        <v/>
      </c>
      <c r="IX19" s="142" t="str">
        <f>IFERROR(VLOOKUP('2.Datos'!BC19,Listas!$D$44:$E$48,2,FALSE),"")</f>
        <v/>
      </c>
      <c r="IY19" s="151" t="str">
        <f t="shared" si="15"/>
        <v/>
      </c>
      <c r="IZ19" s="151" t="str">
        <f t="shared" si="16"/>
        <v>-</v>
      </c>
      <c r="JA19" s="103"/>
      <c r="JB19" s="142" t="str">
        <f>IFERROR(VLOOKUP('2.Datos'!BF19,Listas!$D$37:$E$41,2,FALSE),"")</f>
        <v/>
      </c>
      <c r="JC19" s="142" t="str">
        <f>IFERROR(VLOOKUP('2.Datos'!BG19,Listas!$D$44:$E$48,2,FALSE),"")</f>
        <v/>
      </c>
      <c r="JD19" s="151" t="str">
        <f t="shared" si="17"/>
        <v/>
      </c>
      <c r="JE19" s="151" t="str">
        <f t="shared" si="18"/>
        <v>-</v>
      </c>
      <c r="JF19" s="103"/>
      <c r="JG19" s="142" t="str">
        <f>IFERROR(VLOOKUP('2.Datos'!BJ19,Listas!$D$37:$E$41,2,FALSE),"")</f>
        <v/>
      </c>
      <c r="JH19" s="142" t="str">
        <f>IFERROR(VLOOKUP('2.Datos'!BK19,Listas!$D$44:$E$48,2,FALSE),"")</f>
        <v/>
      </c>
      <c r="JI19" s="151" t="str">
        <f t="shared" si="19"/>
        <v/>
      </c>
      <c r="JJ19" s="151" t="str">
        <f t="shared" si="20"/>
        <v>-</v>
      </c>
      <c r="JK19" s="103"/>
      <c r="JL19" s="142" t="str">
        <f>IFERROR(VLOOKUP('2.Datos'!BN19,Listas!$D$37:$E$41,2,FALSE),"")</f>
        <v/>
      </c>
      <c r="JM19" s="142" t="str">
        <f>IFERROR(VLOOKUP('2.Datos'!BO19,Listas!$D$44:$E$48,2,FALSE),"")</f>
        <v/>
      </c>
      <c r="JN19" s="151" t="str">
        <f t="shared" si="21"/>
        <v/>
      </c>
      <c r="JO19" s="151" t="str">
        <f t="shared" si="22"/>
        <v>-</v>
      </c>
      <c r="JP19" s="103"/>
      <c r="JQ19" s="142" t="str">
        <f>IFERROR(VLOOKUP('2.Datos'!BR19,Listas!$D$37:$E$41,2,FALSE),"")</f>
        <v/>
      </c>
      <c r="JR19" s="142" t="str">
        <f>IFERROR(VLOOKUP('2.Datos'!BS19,Listas!$D$44:$E$48,2,FALSE),"")</f>
        <v/>
      </c>
      <c r="JS19" s="151" t="str">
        <f t="shared" si="23"/>
        <v/>
      </c>
      <c r="JT19" s="151" t="str">
        <f t="shared" si="24"/>
        <v>-</v>
      </c>
      <c r="JU19" s="103"/>
      <c r="JV19" s="142" t="str">
        <f>IFERROR(VLOOKUP('2.Datos'!BV19,Listas!$D$37:$E$41,2,FALSE),"")</f>
        <v/>
      </c>
      <c r="JW19" s="142" t="str">
        <f>IFERROR(VLOOKUP('2.Datos'!BW19,Listas!$D$44:$E$48,2,FALSE),"")</f>
        <v/>
      </c>
      <c r="JX19" s="151" t="str">
        <f t="shared" si="25"/>
        <v/>
      </c>
      <c r="JY19" s="151" t="str">
        <f t="shared" si="26"/>
        <v>-</v>
      </c>
      <c r="JZ19" s="103"/>
      <c r="KA19" s="142" t="str">
        <f>IFERROR(VLOOKUP('2.Datos'!BZ19,Listas!$D$37:$E$41,2,FALSE),"")</f>
        <v/>
      </c>
      <c r="KB19" s="142" t="str">
        <f>IFERROR(VLOOKUP('2.Datos'!CA19,Listas!$D$44:$E$48,2,FALSE),"")</f>
        <v/>
      </c>
      <c r="KC19" s="151" t="str">
        <f t="shared" si="27"/>
        <v/>
      </c>
      <c r="KD19" s="151" t="str">
        <f t="shared" si="28"/>
        <v>-</v>
      </c>
      <c r="KE19" s="103"/>
      <c r="KF19" s="142" t="str">
        <f>IFERROR(VLOOKUP('2.Datos'!CD19,Listas!$D$37:$E$41,2,FALSE),"")</f>
        <v/>
      </c>
      <c r="KG19" s="142" t="str">
        <f>IFERROR(VLOOKUP('2.Datos'!CE19,Listas!$D$44:$E$48,2,FALSE),"")</f>
        <v/>
      </c>
      <c r="KH19" s="151" t="str">
        <f t="shared" si="29"/>
        <v/>
      </c>
      <c r="KI19" s="151" t="str">
        <f t="shared" si="30"/>
        <v>-</v>
      </c>
      <c r="KJ19" s="103"/>
      <c r="KK19" s="142" t="str">
        <f>IFERROR(VLOOKUP('2.Datos'!CH19,Listas!$D$37:$E$41,2,FALSE),"")</f>
        <v/>
      </c>
      <c r="KL19" s="142" t="str">
        <f>IFERROR(VLOOKUP('2.Datos'!CI19,Listas!$D$44:$E$48,2,FALSE),"")</f>
        <v/>
      </c>
      <c r="KM19" s="151" t="str">
        <f t="shared" si="31"/>
        <v/>
      </c>
      <c r="KN19" s="151" t="str">
        <f t="shared" si="32"/>
        <v>-</v>
      </c>
      <c r="KO19" s="103"/>
      <c r="KP19" s="142" t="str">
        <f>IFERROR(VLOOKUP('2.Datos'!CL19,Listas!$D$37:$E$41,2,FALSE),"")</f>
        <v/>
      </c>
      <c r="KQ19" s="142" t="str">
        <f>IFERROR(VLOOKUP('2.Datos'!CM19,Listas!$D$44:$E$48,2,FALSE),"")</f>
        <v/>
      </c>
      <c r="KR19" s="151" t="str">
        <f t="shared" si="33"/>
        <v/>
      </c>
      <c r="KS19" s="151" t="str">
        <f t="shared" si="34"/>
        <v>-</v>
      </c>
      <c r="KT19" s="103"/>
      <c r="KU19" s="142" t="str">
        <f>IFERROR(VLOOKUP('2.Datos'!CP19,Listas!$D$37:$E$41,2,FALSE),"")</f>
        <v/>
      </c>
      <c r="KV19" s="142" t="str">
        <f>IFERROR(VLOOKUP('2.Datos'!CQ19,Listas!$D$44:$E$48,2,FALSE),"")</f>
        <v/>
      </c>
      <c r="KW19" s="151" t="str">
        <f t="shared" si="35"/>
        <v/>
      </c>
      <c r="KX19" s="151" t="str">
        <f t="shared" si="36"/>
        <v>-</v>
      </c>
      <c r="KY19" s="103"/>
      <c r="KZ19" s="142" t="str">
        <f>IFERROR(VLOOKUP('2.Datos'!CT19,Listas!$D$37:$E$41,2,FALSE),"")</f>
        <v/>
      </c>
      <c r="LA19" s="142" t="str">
        <f>IFERROR(VLOOKUP('2.Datos'!CU19,Listas!$D$44:$E$48,2,FALSE),"")</f>
        <v/>
      </c>
      <c r="LB19" s="151" t="str">
        <f t="shared" si="37"/>
        <v/>
      </c>
      <c r="LC19" s="151" t="str">
        <f t="shared" si="38"/>
        <v>-</v>
      </c>
      <c r="LD19" s="103"/>
      <c r="LE19" s="142" t="str">
        <f>IFERROR(VLOOKUP('2.Datos'!CX19,Listas!$D$37:$E$41,2,FALSE),"")</f>
        <v/>
      </c>
      <c r="LF19" s="142" t="str">
        <f>IFERROR(VLOOKUP('2.Datos'!CY19,Listas!$D$44:$E$48,2,FALSE),"")</f>
        <v/>
      </c>
      <c r="LG19" s="151" t="str">
        <f t="shared" si="39"/>
        <v/>
      </c>
      <c r="LH19" s="151" t="str">
        <f t="shared" si="40"/>
        <v>-</v>
      </c>
      <c r="LI19" s="103"/>
      <c r="LJ19" s="142" t="str">
        <f>IFERROR(VLOOKUP('2.Datos'!DB19,Listas!$D$37:$E$41,2,FALSE),"")</f>
        <v/>
      </c>
      <c r="LK19" s="142" t="str">
        <f>IFERROR(VLOOKUP('2.Datos'!DC19,Listas!$D$44:$E$48,2,FALSE),"")</f>
        <v/>
      </c>
      <c r="LL19" s="151" t="str">
        <f t="shared" si="41"/>
        <v/>
      </c>
      <c r="LM19" s="151" t="str">
        <f t="shared" si="42"/>
        <v>-</v>
      </c>
      <c r="LN19" s="103"/>
      <c r="LO19" s="142" t="str">
        <f>IFERROR(VLOOKUP('2.Datos'!DF19,Listas!$D$37:$E$41,2,FALSE),"")</f>
        <v/>
      </c>
      <c r="LP19" s="142" t="str">
        <f>IFERROR(VLOOKUP('2.Datos'!DG19,Listas!$D$44:$E$48,2,FALSE),"")</f>
        <v/>
      </c>
      <c r="LQ19" s="151" t="str">
        <f t="shared" si="43"/>
        <v/>
      </c>
      <c r="LR19" s="151" t="str">
        <f t="shared" si="44"/>
        <v>-</v>
      </c>
      <c r="LS19" s="103"/>
      <c r="LT19" s="142" t="str">
        <f>IFERROR(VLOOKUP('2.Datos'!DJ19,Listas!$D$37:$E$41,2,FALSE),"")</f>
        <v/>
      </c>
      <c r="LU19" s="142" t="str">
        <f>IFERROR(VLOOKUP('2.Datos'!DK19,Listas!$D$44:$E$48,2,FALSE),"")</f>
        <v/>
      </c>
      <c r="LV19" s="151" t="str">
        <f t="shared" si="45"/>
        <v/>
      </c>
      <c r="LW19" s="151" t="str">
        <f t="shared" si="46"/>
        <v>-</v>
      </c>
      <c r="LX19" s="103"/>
      <c r="LY19" s="142" t="str">
        <f>IFERROR(VLOOKUP('2.Datos'!DN19,Listas!$D$37:$E$41,2,FALSE),"")</f>
        <v/>
      </c>
      <c r="LZ19" s="142" t="str">
        <f>IFERROR(VLOOKUP('2.Datos'!DO19,Listas!$D$44:$E$48,2,FALSE),"")</f>
        <v/>
      </c>
      <c r="MA19" s="151" t="str">
        <f t="shared" si="47"/>
        <v/>
      </c>
      <c r="MB19" s="151" t="str">
        <f t="shared" si="48"/>
        <v>-</v>
      </c>
      <c r="MC19" s="103"/>
      <c r="MD19" s="142" t="str">
        <f>IFERROR(VLOOKUP('2.Datos'!DR19,Listas!$D$37:$E$41,2,FALSE),"")</f>
        <v/>
      </c>
      <c r="ME19" s="142" t="str">
        <f>IFERROR(VLOOKUP('2.Datos'!DS19,Listas!$D$44:$E$48,2,FALSE),"")</f>
        <v/>
      </c>
      <c r="MF19" s="151" t="str">
        <f t="shared" si="49"/>
        <v/>
      </c>
      <c r="MG19" s="151" t="str">
        <f t="shared" si="50"/>
        <v>-</v>
      </c>
      <c r="MH19"/>
    </row>
    <row r="20" spans="1:346" ht="150" customHeight="1" x14ac:dyDescent="0.25">
      <c r="A20" s="343" t="s">
        <v>440</v>
      </c>
      <c r="B20" s="344" t="s">
        <v>60</v>
      </c>
      <c r="C20" s="344" t="s">
        <v>55</v>
      </c>
      <c r="D20" s="345" t="s">
        <v>380</v>
      </c>
      <c r="E20" s="346" t="s">
        <v>302</v>
      </c>
      <c r="F20" s="378" t="s">
        <v>441</v>
      </c>
      <c r="G20" s="346" t="s">
        <v>68</v>
      </c>
      <c r="H20" s="347" t="s">
        <v>656</v>
      </c>
      <c r="I20" s="347" t="s">
        <v>411</v>
      </c>
      <c r="J20" s="347" t="s">
        <v>859</v>
      </c>
      <c r="K20" s="374" t="s">
        <v>462</v>
      </c>
      <c r="L20" s="348" t="s">
        <v>15</v>
      </c>
      <c r="M20" s="344" t="s">
        <v>4</v>
      </c>
      <c r="N20" s="349">
        <v>1</v>
      </c>
      <c r="O20" s="349">
        <v>0</v>
      </c>
      <c r="P20" s="349">
        <v>0</v>
      </c>
      <c r="Q20" s="349">
        <v>1</v>
      </c>
      <c r="R20" s="349">
        <v>0</v>
      </c>
      <c r="S20" s="349">
        <v>0</v>
      </c>
      <c r="T20" s="349">
        <v>1</v>
      </c>
      <c r="U20" s="349">
        <v>0</v>
      </c>
      <c r="V20" s="346" t="s">
        <v>42</v>
      </c>
      <c r="W20" s="346" t="s">
        <v>9</v>
      </c>
      <c r="X20" s="350" t="str">
        <f>IF(AND(HP20&gt;=32,HP20&lt;=80),Listas!$G$36,IF(AND(HP20&gt;=16,HP20&lt;=24),Listas!$G$37,IF(AND(HP20&gt;=5,HP20&lt;=12),Listas!$G$38,IF(AND(HP20&gt;=1,HP20&lt;=4),Listas!$G$39,"-"))))</f>
        <v>Aceptable</v>
      </c>
      <c r="Y20" s="351">
        <f t="shared" si="2"/>
        <v>2</v>
      </c>
      <c r="Z20" s="352">
        <f>IFERROR(VLOOKUP(L20,Listas!$H$4:$I$8,2,FALSE),"")</f>
        <v>4</v>
      </c>
      <c r="AA20" s="316"/>
      <c r="AB20" s="316" t="s">
        <v>878</v>
      </c>
      <c r="AC20" s="254"/>
      <c r="AD20" s="346" t="s">
        <v>42</v>
      </c>
      <c r="AE20" s="346" t="s">
        <v>9</v>
      </c>
      <c r="AF20" s="353" t="str">
        <f>IF(AND(HU20&gt;=32,HU20&lt;=80),Listas!$G$36,IF(AND(HU20&gt;=16,HU20&lt;=24),Listas!$G$37,IF(AND(HU20&gt;=5,HU20&lt;=12),Listas!$G$38,IF(AND(HU20&gt;=1,HU20&lt;=4),Listas!$G$39,"-"))))</f>
        <v>Aceptable</v>
      </c>
      <c r="AG20" s="254" t="s">
        <v>539</v>
      </c>
      <c r="AH20" s="346" t="s">
        <v>42</v>
      </c>
      <c r="AI20" s="346" t="s">
        <v>9</v>
      </c>
      <c r="AJ20" s="353" t="str">
        <f>IF(AND(HZ20&gt;=32,HZ20&lt;=80),Listas!$G$36,IF(AND(HZ20&gt;=16,HZ20&lt;=24),Listas!$G$37,IF(AND(HZ20&gt;=5,HZ20&lt;=12),Listas!$G$38,IF(AND(HZ20&gt;=1,HZ20&lt;=4),Listas!$G$39,"-"))))</f>
        <v>Aceptable</v>
      </c>
      <c r="AK20" s="357"/>
      <c r="AL20" s="361" t="s">
        <v>42</v>
      </c>
      <c r="AM20" s="361" t="s">
        <v>9</v>
      </c>
      <c r="AN20" s="353" t="str">
        <f>IF(AND(IE20&gt;=32,IE20&lt;=80),Listas!$G$36,IF(AND(IE20&gt;=16,IE20&lt;=24),Listas!$G$37,IF(AND(IE20&gt;=5,IE20&lt;=12),Listas!$G$38,IF(AND(IE20&gt;=1,IE20&lt;=4),Listas!$G$39,"-"))))</f>
        <v>Aceptable</v>
      </c>
      <c r="AO20" s="357" t="s">
        <v>639</v>
      </c>
      <c r="AP20" s="358" t="s">
        <v>42</v>
      </c>
      <c r="AQ20" s="358" t="s">
        <v>9</v>
      </c>
      <c r="AR20" s="353" t="str">
        <f>IF(AND(IJ20&gt;=32,IJ20&lt;=80),Listas!$G$36,IF(AND(IJ20&gt;=16,IJ20&lt;=24),Listas!$G$37,IF(AND(IJ20&gt;=5,IJ20&lt;=12),Listas!$G$38,IF(AND(IJ20&gt;=1,IJ20&lt;=4),Listas!$G$39,"-"))))</f>
        <v>Aceptable</v>
      </c>
      <c r="AS20" s="325"/>
      <c r="AT20" s="224"/>
      <c r="AU20" s="224"/>
      <c r="AV20" s="113"/>
      <c r="AW20" s="226"/>
      <c r="AX20" s="224"/>
      <c r="AY20" s="224"/>
      <c r="AZ20" s="113" t="str">
        <f>IF(AND(IT20&gt;=32,IT20&lt;=80),Listas!$G$36,IF(AND(IT20&gt;=16,IT20&lt;=24),Listas!$G$37,IF(AND(IT20&gt;=5,IT20&lt;=12),Listas!$G$38,IF(AND(IT20&gt;=1,IT20&lt;=4),Listas!$G$39,"-"))))</f>
        <v>-</v>
      </c>
      <c r="BA20" s="226"/>
      <c r="BB20" s="224"/>
      <c r="BC20" s="224"/>
      <c r="BD20" s="113" t="str">
        <f>IF(AND(IY20&gt;=32,IY20&lt;=80),Listas!$G$36,IF(AND(IY20&gt;=16,IY20&lt;=24),Listas!$G$37,IF(AND(IY20&gt;=5,IY20&lt;=12),Listas!$G$38,IF(AND(IY20&gt;=1,IY20&lt;=4),Listas!$G$39,"-"))))</f>
        <v>-</v>
      </c>
      <c r="BE20" s="226"/>
      <c r="BF20" s="224"/>
      <c r="BG20" s="224"/>
      <c r="BH20" s="113" t="str">
        <f>IF(AND(JD20&gt;=32,JD20&lt;=80),Listas!$G$36,IF(AND(JD20&gt;=16,JD20&lt;=24),Listas!$G$37,IF(AND(JD20&gt;=5,JD20&lt;=12),Listas!$G$38,IF(AND(JD20&gt;=1,JD20&lt;=4),Listas!$G$39,"-"))))</f>
        <v>-</v>
      </c>
      <c r="BI20" s="226"/>
      <c r="BJ20" s="224"/>
      <c r="BK20" s="224"/>
      <c r="BL20" s="113" t="str">
        <f>IF(AND(JI20&gt;=32,JI20&lt;=80),Listas!$G$36,IF(AND(JI20&gt;=16,JI20&lt;=24),Listas!$G$37,IF(AND(JI20&gt;=5,JI20&lt;=12),Listas!$G$38,IF(AND(JI20&gt;=1,JI20&lt;=4),Listas!$G$39,"-"))))</f>
        <v>-</v>
      </c>
      <c r="BM20" s="226"/>
      <c r="BN20" s="224"/>
      <c r="BO20" s="224"/>
      <c r="BP20" s="113" t="str">
        <f>IF(AND(JN20&gt;=32,JN20&lt;=80),Listas!$G$36,IF(AND(JN20&gt;=16,JN20&lt;=24),Listas!$G$37,IF(AND(JN20&gt;=5,JN20&lt;=12),Listas!$G$38,IF(AND(JN20&gt;=1,JN20&lt;=4),Listas!$G$39,"-"))))</f>
        <v>-</v>
      </c>
      <c r="BQ20" s="226"/>
      <c r="BR20" s="224"/>
      <c r="BS20" s="224"/>
      <c r="BT20" s="113" t="str">
        <f>IF(AND(JS20&gt;=32,JS20&lt;=80),Listas!$G$36,IF(AND(JS20&gt;=16,JS20&lt;=24),Listas!$G$37,IF(AND(JS20&gt;=5,JS20&lt;=12),Listas!$G$38,IF(AND(JS20&gt;=1,JS20&lt;=4),Listas!$G$39,"-"))))</f>
        <v>-</v>
      </c>
      <c r="BU20" s="226"/>
      <c r="BV20" s="223"/>
      <c r="BW20" s="223"/>
      <c r="BX20" s="113" t="str">
        <f>IF(AND(JX20&gt;=32,JX20&lt;=80),Listas!$G$36,IF(AND(JX20&gt;=16,JX20&lt;=24),Listas!$G$37,IF(AND(JX20&gt;=5,JX20&lt;=12),Listas!$G$38,IF(AND(JX20&gt;=1,JX20&lt;=4),Listas!$G$39,"-"))))</f>
        <v>-</v>
      </c>
      <c r="BY20" s="226"/>
      <c r="BZ20" s="223"/>
      <c r="CA20" s="223"/>
      <c r="CB20" s="113" t="str">
        <f>IF(AND(KC20&gt;=32,KC20&lt;=80),Listas!$G$36,IF(AND(KC20&gt;=16,KC20&lt;=24),Listas!$G$37,IF(AND(KC20&gt;=5,KC20&lt;=12),Listas!$G$38,IF(AND(KC20&gt;=1,KC20&lt;=4),Listas!$G$39,"-"))))</f>
        <v>-</v>
      </c>
      <c r="CC20" s="226"/>
      <c r="CD20" s="223"/>
      <c r="CE20" s="223"/>
      <c r="CF20" s="113" t="str">
        <f>IF(AND(KH20&gt;=32,KH20&lt;=80),Listas!$G$36,IF(AND(KH20&gt;=16,KH20&lt;=24),Listas!$G$37,IF(AND(KH20&gt;=5,KH20&lt;=12),Listas!$G$38,IF(AND(KH20&gt;=1,KH20&lt;=4),Listas!$G$39,"-"))))</f>
        <v>-</v>
      </c>
      <c r="CG20" s="226"/>
      <c r="CH20" s="223"/>
      <c r="CI20" s="223"/>
      <c r="CJ20" s="113" t="str">
        <f>IF(AND(KM20&gt;=32,KM20&lt;=80),Listas!$G$36,IF(AND(KM20&gt;=16,KM20&lt;=24),Listas!$G$37,IF(AND(KM20&gt;=5,KM20&lt;=12),Listas!$G$38,IF(AND(KM20&gt;=1,KM20&lt;=4),Listas!$G$39,"-"))))</f>
        <v>-</v>
      </c>
      <c r="CK20" s="226"/>
      <c r="CL20" s="223"/>
      <c r="CM20" s="223"/>
      <c r="CN20" s="113" t="str">
        <f>IF(AND(KR20&gt;=32,KR20&lt;=80),Listas!$G$36,IF(AND(KR20&gt;=16,KR20&lt;=24),Listas!$G$37,IF(AND(KR20&gt;=5,KR20&lt;=12),Listas!$G$38,IF(AND(KR20&gt;=1,KR20&lt;=4),Listas!$G$39,"-"))))</f>
        <v>-</v>
      </c>
      <c r="CO20" s="226"/>
      <c r="CP20" s="223"/>
      <c r="CQ20" s="223"/>
      <c r="CR20" s="113" t="str">
        <f>IF(AND(KW20&gt;=32,KW20&lt;=80),Listas!$G$36,IF(AND(KW20&gt;=16,KW20&lt;=24),Listas!$G$37,IF(AND(KW20&gt;=5,KW20&lt;=12),Listas!$G$38,IF(AND(KW20&gt;=1,KW20&lt;=4),Listas!$G$39,"-"))))</f>
        <v>-</v>
      </c>
      <c r="CS20" s="226"/>
      <c r="CT20" s="223"/>
      <c r="CU20" s="223"/>
      <c r="CV20" s="113" t="str">
        <f>IF(AND(LB20&gt;=32,LB20&lt;=80),Listas!$G$36,IF(AND(LB20&gt;=16,LB20&lt;=24),Listas!$G$37,IF(AND(LB20&gt;=5,LB20&lt;=12),Listas!$G$38,IF(AND(LB20&gt;=1,LB20&lt;=4),Listas!$G$39,"-"))))</f>
        <v>-</v>
      </c>
      <c r="CW20" s="226"/>
      <c r="CX20" s="223"/>
      <c r="CY20" s="223"/>
      <c r="CZ20" s="113" t="str">
        <f>IF(AND(LG20&gt;=32,LG20&lt;=80),Listas!$G$36,IF(AND(LG20&gt;=16,LG20&lt;=24),Listas!$G$37,IF(AND(LG20&gt;=5,LG20&lt;=12),Listas!$G$38,IF(AND(LG20&gt;=1,LG20&lt;=4),Listas!$G$39,"-"))))</f>
        <v>-</v>
      </c>
      <c r="DA20" s="226"/>
      <c r="DB20" s="223"/>
      <c r="DC20" s="223"/>
      <c r="DD20" s="113" t="str">
        <f>IF(AND(LL20&gt;=32,LL20&lt;=80),Listas!$G$36,IF(AND(LL20&gt;=16,LL20&lt;=24),Listas!$G$37,IF(AND(LL20&gt;=5,LL20&lt;=12),Listas!$G$38,IF(AND(LL20&gt;=1,LL20&lt;=4),Listas!$G$39,"-"))))</f>
        <v>-</v>
      </c>
      <c r="DE20" s="226"/>
      <c r="DF20" s="223"/>
      <c r="DG20" s="223"/>
      <c r="DH20" s="113" t="str">
        <f>IF(AND(LQ20&gt;=32,LQ20&lt;=80),Listas!$G$36,IF(AND(LQ20&gt;=16,LQ20&lt;=24),Listas!$G$37,IF(AND(LQ20&gt;=5,LQ20&lt;=12),Listas!$G$38,IF(AND(LQ20&gt;=1,LQ20&lt;=4),Listas!$G$39,"-"))))</f>
        <v>-</v>
      </c>
      <c r="DI20" s="226"/>
      <c r="DJ20" s="223"/>
      <c r="DK20" s="223"/>
      <c r="DL20" s="113" t="str">
        <f>IF(AND(LV20&gt;=32,LV20&lt;=80),Listas!$G$36,IF(AND(LV20&gt;=16,LV20&lt;=24),Listas!$G$37,IF(AND(LV20&gt;=5,LV20&lt;=12),Listas!$G$38,IF(AND(LV20&gt;=1,LV20&lt;=4),Listas!$G$39,"-"))))</f>
        <v>-</v>
      </c>
      <c r="DM20" s="226"/>
      <c r="DN20" s="223"/>
      <c r="DO20" s="223"/>
      <c r="DP20" s="113" t="str">
        <f>IF(AND(MA20&gt;=32,MA20&lt;=80),Listas!$G$36,IF(AND(MA20&gt;=16,MA20&lt;=24),Listas!$G$37,IF(AND(MA20&gt;=5,MA20&lt;=12),Listas!$G$38,IF(AND(MA20&gt;=1,MA20&lt;=4),Listas!$G$39,"-"))))</f>
        <v>-</v>
      </c>
      <c r="DQ20" s="226"/>
      <c r="DR20" s="223"/>
      <c r="DS20" s="223"/>
      <c r="DT20" s="113" t="str">
        <f>IF(AND(MF20&gt;=32,MF20&lt;=80),Listas!$G$36,IF(AND(MF20&gt;=16,MF20&lt;=24),Listas!$G$37,IF(AND(MF20&gt;=5,MF20&lt;=12),Listas!$G$38,IF(AND(MF20&gt;=1,MF20&lt;=4),Listas!$G$39,"-"))))</f>
        <v>-</v>
      </c>
      <c r="HM20" s="150" t="str">
        <f>IF('2.Datos'!A20&lt;&gt;"",'2.Datos'!A20,"")</f>
        <v>R18</v>
      </c>
      <c r="HN20" s="142">
        <f>IFERROR(VLOOKUP('2.Datos'!V20,Listas!$D$37:$E$41,2,FALSE),"")</f>
        <v>1</v>
      </c>
      <c r="HO20" s="142">
        <f>IFERROR(VLOOKUP('2.Datos'!W20,Listas!$D$44:$E$48,2,FALSE),"")</f>
        <v>2</v>
      </c>
      <c r="HP20" s="142">
        <f t="shared" si="0"/>
        <v>2</v>
      </c>
      <c r="HQ20" s="151">
        <f t="shared" si="1"/>
        <v>12</v>
      </c>
      <c r="HR20" s="103"/>
      <c r="HS20" s="142">
        <f>IFERROR(VLOOKUP('2.Datos'!AD20,Listas!$D$37:$E$41,2,FALSE),"")</f>
        <v>1</v>
      </c>
      <c r="HT20" s="142">
        <f>IFERROR(VLOOKUP('2.Datos'!AE20,Listas!$D$44:$E$48,2,FALSE),"")</f>
        <v>2</v>
      </c>
      <c r="HU20" s="151">
        <f t="shared" si="3"/>
        <v>2</v>
      </c>
      <c r="HV20" s="151">
        <f t="shared" si="4"/>
        <v>12</v>
      </c>
      <c r="HW20" s="103"/>
      <c r="HX20" s="142">
        <f>IFERROR(VLOOKUP('2.Datos'!AH20,Listas!$D$37:$E$41,2,FALSE),"")</f>
        <v>1</v>
      </c>
      <c r="HY20" s="142">
        <f>IFERROR(VLOOKUP('2.Datos'!AI20,Listas!$D$44:$E$48,2,FALSE),"")</f>
        <v>2</v>
      </c>
      <c r="HZ20" s="151">
        <f t="shared" si="5"/>
        <v>2</v>
      </c>
      <c r="IA20" s="151">
        <f t="shared" si="6"/>
        <v>12</v>
      </c>
      <c r="IB20" s="103"/>
      <c r="IC20" s="142">
        <f>IFERROR(VLOOKUP('2.Datos'!AL20,Listas!$D$37:$E$41,2,FALSE),"")</f>
        <v>1</v>
      </c>
      <c r="ID20" s="142">
        <f>IFERROR(VLOOKUP('2.Datos'!AM20,Listas!$D$44:$E$48,2,FALSE),"")</f>
        <v>2</v>
      </c>
      <c r="IE20" s="151">
        <f t="shared" si="7"/>
        <v>2</v>
      </c>
      <c r="IF20" s="151">
        <f t="shared" si="8"/>
        <v>12</v>
      </c>
      <c r="IG20" s="103"/>
      <c r="IH20" s="142">
        <f>IFERROR(VLOOKUP('2.Datos'!AP20,Listas!$D$37:$E$41,2,FALSE),"")</f>
        <v>1</v>
      </c>
      <c r="II20" s="142">
        <f>IFERROR(VLOOKUP('2.Datos'!AQ20,Listas!$D$44:$E$48,2,FALSE),"")</f>
        <v>2</v>
      </c>
      <c r="IJ20" s="151">
        <f t="shared" si="9"/>
        <v>2</v>
      </c>
      <c r="IK20" s="151">
        <f t="shared" si="10"/>
        <v>12</v>
      </c>
      <c r="IL20" s="103"/>
      <c r="IM20" s="142" t="str">
        <f>IFERROR(VLOOKUP('2.Datos'!AT20,Listas!$D$37:$E$41,2,FALSE),"")</f>
        <v/>
      </c>
      <c r="IN20" s="142" t="str">
        <f>IFERROR(VLOOKUP('2.Datos'!AU20,Listas!$D$44:$E$48,2,FALSE),"")</f>
        <v/>
      </c>
      <c r="IO20" s="151" t="str">
        <f t="shared" si="11"/>
        <v/>
      </c>
      <c r="IP20" s="151" t="str">
        <f t="shared" si="12"/>
        <v>-</v>
      </c>
      <c r="IQ20" s="103"/>
      <c r="IR20" s="142" t="str">
        <f>IFERROR(VLOOKUP('2.Datos'!AX20,Listas!$D$37:$E$41,2,FALSE),"")</f>
        <v/>
      </c>
      <c r="IS20" s="142" t="str">
        <f>IFERROR(VLOOKUP('2.Datos'!AY20,Listas!$D$44:$E$48,2,FALSE),"")</f>
        <v/>
      </c>
      <c r="IT20" s="151" t="str">
        <f t="shared" si="13"/>
        <v/>
      </c>
      <c r="IU20" s="151" t="str">
        <f t="shared" si="14"/>
        <v>-</v>
      </c>
      <c r="IV20" s="103"/>
      <c r="IW20" s="142" t="str">
        <f>IFERROR(VLOOKUP('2.Datos'!BB20,Listas!$D$37:$E$41,2,FALSE),"")</f>
        <v/>
      </c>
      <c r="IX20" s="142" t="str">
        <f>IFERROR(VLOOKUP('2.Datos'!BC20,Listas!$D$44:$E$48,2,FALSE),"")</f>
        <v/>
      </c>
      <c r="IY20" s="151" t="str">
        <f t="shared" si="15"/>
        <v/>
      </c>
      <c r="IZ20" s="151" t="str">
        <f t="shared" si="16"/>
        <v>-</v>
      </c>
      <c r="JA20" s="103"/>
      <c r="JB20" s="142" t="str">
        <f>IFERROR(VLOOKUP('2.Datos'!BF20,Listas!$D$37:$E$41,2,FALSE),"")</f>
        <v/>
      </c>
      <c r="JC20" s="142" t="str">
        <f>IFERROR(VLOOKUP('2.Datos'!BG20,Listas!$D$44:$E$48,2,FALSE),"")</f>
        <v/>
      </c>
      <c r="JD20" s="151" t="str">
        <f t="shared" si="17"/>
        <v/>
      </c>
      <c r="JE20" s="151" t="str">
        <f t="shared" si="18"/>
        <v>-</v>
      </c>
      <c r="JF20" s="103"/>
      <c r="JG20" s="142" t="str">
        <f>IFERROR(VLOOKUP('2.Datos'!BJ20,Listas!$D$37:$E$41,2,FALSE),"")</f>
        <v/>
      </c>
      <c r="JH20" s="142" t="str">
        <f>IFERROR(VLOOKUP('2.Datos'!BK20,Listas!$D$44:$E$48,2,FALSE),"")</f>
        <v/>
      </c>
      <c r="JI20" s="151" t="str">
        <f t="shared" si="19"/>
        <v/>
      </c>
      <c r="JJ20" s="151" t="str">
        <f t="shared" si="20"/>
        <v>-</v>
      </c>
      <c r="JK20" s="103"/>
      <c r="JL20" s="142" t="str">
        <f>IFERROR(VLOOKUP('2.Datos'!BN20,Listas!$D$37:$E$41,2,FALSE),"")</f>
        <v/>
      </c>
      <c r="JM20" s="142" t="str">
        <f>IFERROR(VLOOKUP('2.Datos'!BO20,Listas!$D$44:$E$48,2,FALSE),"")</f>
        <v/>
      </c>
      <c r="JN20" s="151" t="str">
        <f t="shared" si="21"/>
        <v/>
      </c>
      <c r="JO20" s="151" t="str">
        <f t="shared" si="22"/>
        <v>-</v>
      </c>
      <c r="JP20" s="103"/>
      <c r="JQ20" s="142" t="str">
        <f>IFERROR(VLOOKUP('2.Datos'!BR20,Listas!$D$37:$E$41,2,FALSE),"")</f>
        <v/>
      </c>
      <c r="JR20" s="142" t="str">
        <f>IFERROR(VLOOKUP('2.Datos'!BS20,Listas!$D$44:$E$48,2,FALSE),"")</f>
        <v/>
      </c>
      <c r="JS20" s="151" t="str">
        <f t="shared" si="23"/>
        <v/>
      </c>
      <c r="JT20" s="151" t="str">
        <f t="shared" si="24"/>
        <v>-</v>
      </c>
      <c r="JU20" s="103"/>
      <c r="JV20" s="142" t="str">
        <f>IFERROR(VLOOKUP('2.Datos'!BV20,Listas!$D$37:$E$41,2,FALSE),"")</f>
        <v/>
      </c>
      <c r="JW20" s="142" t="str">
        <f>IFERROR(VLOOKUP('2.Datos'!BW20,Listas!$D$44:$E$48,2,FALSE),"")</f>
        <v/>
      </c>
      <c r="JX20" s="151" t="str">
        <f t="shared" si="25"/>
        <v/>
      </c>
      <c r="JY20" s="151" t="str">
        <f t="shared" si="26"/>
        <v>-</v>
      </c>
      <c r="JZ20" s="103"/>
      <c r="KA20" s="142" t="str">
        <f>IFERROR(VLOOKUP('2.Datos'!BZ20,Listas!$D$37:$E$41,2,FALSE),"")</f>
        <v/>
      </c>
      <c r="KB20" s="142" t="str">
        <f>IFERROR(VLOOKUP('2.Datos'!CA20,Listas!$D$44:$E$48,2,FALSE),"")</f>
        <v/>
      </c>
      <c r="KC20" s="151" t="str">
        <f t="shared" si="27"/>
        <v/>
      </c>
      <c r="KD20" s="151" t="str">
        <f t="shared" si="28"/>
        <v>-</v>
      </c>
      <c r="KE20" s="103"/>
      <c r="KF20" s="142" t="str">
        <f>IFERROR(VLOOKUP('2.Datos'!CD20,Listas!$D$37:$E$41,2,FALSE),"")</f>
        <v/>
      </c>
      <c r="KG20" s="142" t="str">
        <f>IFERROR(VLOOKUP('2.Datos'!CE20,Listas!$D$44:$E$48,2,FALSE),"")</f>
        <v/>
      </c>
      <c r="KH20" s="151" t="str">
        <f t="shared" si="29"/>
        <v/>
      </c>
      <c r="KI20" s="151" t="str">
        <f t="shared" si="30"/>
        <v>-</v>
      </c>
      <c r="KJ20" s="103"/>
      <c r="KK20" s="142" t="str">
        <f>IFERROR(VLOOKUP('2.Datos'!CH20,Listas!$D$37:$E$41,2,FALSE),"")</f>
        <v/>
      </c>
      <c r="KL20" s="142" t="str">
        <f>IFERROR(VLOOKUP('2.Datos'!CI20,Listas!$D$44:$E$48,2,FALSE),"")</f>
        <v/>
      </c>
      <c r="KM20" s="151" t="str">
        <f t="shared" si="31"/>
        <v/>
      </c>
      <c r="KN20" s="151" t="str">
        <f t="shared" si="32"/>
        <v>-</v>
      </c>
      <c r="KO20" s="103"/>
      <c r="KP20" s="142" t="str">
        <f>IFERROR(VLOOKUP('2.Datos'!CL20,Listas!$D$37:$E$41,2,FALSE),"")</f>
        <v/>
      </c>
      <c r="KQ20" s="142" t="str">
        <f>IFERROR(VLOOKUP('2.Datos'!CM20,Listas!$D$44:$E$48,2,FALSE),"")</f>
        <v/>
      </c>
      <c r="KR20" s="151" t="str">
        <f t="shared" si="33"/>
        <v/>
      </c>
      <c r="KS20" s="151" t="str">
        <f t="shared" si="34"/>
        <v>-</v>
      </c>
      <c r="KT20" s="103"/>
      <c r="KU20" s="142" t="str">
        <f>IFERROR(VLOOKUP('2.Datos'!CP20,Listas!$D$37:$E$41,2,FALSE),"")</f>
        <v/>
      </c>
      <c r="KV20" s="142" t="str">
        <f>IFERROR(VLOOKUP('2.Datos'!CQ20,Listas!$D$44:$E$48,2,FALSE),"")</f>
        <v/>
      </c>
      <c r="KW20" s="151" t="str">
        <f t="shared" si="35"/>
        <v/>
      </c>
      <c r="KX20" s="151" t="str">
        <f t="shared" si="36"/>
        <v>-</v>
      </c>
      <c r="KY20" s="103"/>
      <c r="KZ20" s="142" t="str">
        <f>IFERROR(VLOOKUP('2.Datos'!CT20,Listas!$D$37:$E$41,2,FALSE),"")</f>
        <v/>
      </c>
      <c r="LA20" s="142" t="str">
        <f>IFERROR(VLOOKUP('2.Datos'!CU20,Listas!$D$44:$E$48,2,FALSE),"")</f>
        <v/>
      </c>
      <c r="LB20" s="151" t="str">
        <f t="shared" si="37"/>
        <v/>
      </c>
      <c r="LC20" s="151" t="str">
        <f t="shared" si="38"/>
        <v>-</v>
      </c>
      <c r="LD20" s="103"/>
      <c r="LE20" s="142" t="str">
        <f>IFERROR(VLOOKUP('2.Datos'!CX20,Listas!$D$37:$E$41,2,FALSE),"")</f>
        <v/>
      </c>
      <c r="LF20" s="142" t="str">
        <f>IFERROR(VLOOKUP('2.Datos'!CY20,Listas!$D$44:$E$48,2,FALSE),"")</f>
        <v/>
      </c>
      <c r="LG20" s="151" t="str">
        <f t="shared" si="39"/>
        <v/>
      </c>
      <c r="LH20" s="151" t="str">
        <f t="shared" si="40"/>
        <v>-</v>
      </c>
      <c r="LI20" s="103"/>
      <c r="LJ20" s="142" t="str">
        <f>IFERROR(VLOOKUP('2.Datos'!DB20,Listas!$D$37:$E$41,2,FALSE),"")</f>
        <v/>
      </c>
      <c r="LK20" s="142" t="str">
        <f>IFERROR(VLOOKUP('2.Datos'!DC20,Listas!$D$44:$E$48,2,FALSE),"")</f>
        <v/>
      </c>
      <c r="LL20" s="151" t="str">
        <f t="shared" si="41"/>
        <v/>
      </c>
      <c r="LM20" s="151" t="str">
        <f t="shared" si="42"/>
        <v>-</v>
      </c>
      <c r="LN20" s="103"/>
      <c r="LO20" s="142" t="str">
        <f>IFERROR(VLOOKUP('2.Datos'!DF20,Listas!$D$37:$E$41,2,FALSE),"")</f>
        <v/>
      </c>
      <c r="LP20" s="142" t="str">
        <f>IFERROR(VLOOKUP('2.Datos'!DG20,Listas!$D$44:$E$48,2,FALSE),"")</f>
        <v/>
      </c>
      <c r="LQ20" s="151" t="str">
        <f t="shared" si="43"/>
        <v/>
      </c>
      <c r="LR20" s="151" t="str">
        <f t="shared" si="44"/>
        <v>-</v>
      </c>
      <c r="LS20" s="103"/>
      <c r="LT20" s="142" t="str">
        <f>IFERROR(VLOOKUP('2.Datos'!DJ20,Listas!$D$37:$E$41,2,FALSE),"")</f>
        <v/>
      </c>
      <c r="LU20" s="142" t="str">
        <f>IFERROR(VLOOKUP('2.Datos'!DK20,Listas!$D$44:$E$48,2,FALSE),"")</f>
        <v/>
      </c>
      <c r="LV20" s="151" t="str">
        <f t="shared" si="45"/>
        <v/>
      </c>
      <c r="LW20" s="151" t="str">
        <f t="shared" si="46"/>
        <v>-</v>
      </c>
      <c r="LX20" s="103"/>
      <c r="LY20" s="142" t="str">
        <f>IFERROR(VLOOKUP('2.Datos'!DN20,Listas!$D$37:$E$41,2,FALSE),"")</f>
        <v/>
      </c>
      <c r="LZ20" s="142" t="str">
        <f>IFERROR(VLOOKUP('2.Datos'!DO20,Listas!$D$44:$E$48,2,FALSE),"")</f>
        <v/>
      </c>
      <c r="MA20" s="151" t="str">
        <f t="shared" si="47"/>
        <v/>
      </c>
      <c r="MB20" s="151" t="str">
        <f t="shared" si="48"/>
        <v>-</v>
      </c>
      <c r="MC20" s="103"/>
      <c r="MD20" s="142" t="str">
        <f>IFERROR(VLOOKUP('2.Datos'!DR20,Listas!$D$37:$E$41,2,FALSE),"")</f>
        <v/>
      </c>
      <c r="ME20" s="142" t="str">
        <f>IFERROR(VLOOKUP('2.Datos'!DS20,Listas!$D$44:$E$48,2,FALSE),"")</f>
        <v/>
      </c>
      <c r="MF20" s="151" t="str">
        <f t="shared" si="49"/>
        <v/>
      </c>
      <c r="MG20" s="151" t="str">
        <f t="shared" si="50"/>
        <v>-</v>
      </c>
      <c r="MH20"/>
    </row>
    <row r="21" spans="1:346" ht="183" customHeight="1" x14ac:dyDescent="0.25">
      <c r="A21" s="343" t="s">
        <v>442</v>
      </c>
      <c r="B21" s="344" t="s">
        <v>60</v>
      </c>
      <c r="C21" s="344" t="s">
        <v>55</v>
      </c>
      <c r="D21" s="345" t="s">
        <v>380</v>
      </c>
      <c r="E21" s="308" t="s">
        <v>443</v>
      </c>
      <c r="F21" s="383" t="s">
        <v>444</v>
      </c>
      <c r="G21" s="346" t="s">
        <v>68</v>
      </c>
      <c r="H21" s="347" t="s">
        <v>445</v>
      </c>
      <c r="I21" s="347" t="s">
        <v>411</v>
      </c>
      <c r="J21" s="347" t="s">
        <v>860</v>
      </c>
      <c r="K21" s="308" t="s">
        <v>458</v>
      </c>
      <c r="L21" s="348" t="s">
        <v>15</v>
      </c>
      <c r="M21" s="344" t="s">
        <v>4</v>
      </c>
      <c r="N21" s="349">
        <v>1</v>
      </c>
      <c r="O21" s="349">
        <v>0</v>
      </c>
      <c r="P21" s="349">
        <v>0</v>
      </c>
      <c r="Q21" s="349">
        <v>1</v>
      </c>
      <c r="R21" s="349">
        <v>0</v>
      </c>
      <c r="S21" s="349">
        <v>1</v>
      </c>
      <c r="T21" s="349">
        <v>1</v>
      </c>
      <c r="U21" s="349">
        <v>0</v>
      </c>
      <c r="V21" s="346"/>
      <c r="W21" s="346"/>
      <c r="X21" s="350" t="str">
        <f>IF(AND(HP21&gt;=32,HP21&lt;=80),Listas!$G$36,IF(AND(HP21&gt;=16,HP21&lt;=24),Listas!$G$37,IF(AND(HP21&gt;=5,HP21&lt;=12),Listas!$G$38,IF(AND(HP21&gt;=1,HP21&lt;=4),Listas!$G$39,"-"))))</f>
        <v>-</v>
      </c>
      <c r="Y21" s="351" t="str">
        <f t="shared" si="2"/>
        <v/>
      </c>
      <c r="Z21" s="352">
        <f>IFERROR(VLOOKUP(L21,Listas!$H$4:$I$8,2,FALSE),"")</f>
        <v>4</v>
      </c>
      <c r="AA21" s="316"/>
      <c r="AB21" s="376" t="s">
        <v>879</v>
      </c>
      <c r="AC21" s="254"/>
      <c r="AD21" s="346" t="s">
        <v>42</v>
      </c>
      <c r="AE21" s="346" t="s">
        <v>8</v>
      </c>
      <c r="AF21" s="353" t="str">
        <f>IF(AND(HU21&gt;=32,HU21&lt;=80),Listas!$G$36,IF(AND(HU21&gt;=16,HU21&lt;=24),Listas!$G$37,IF(AND(HU21&gt;=5,HU21&lt;=12),Listas!$G$38,IF(AND(HU21&gt;=1,HU21&lt;=4),Listas!$G$39,"-"))))</f>
        <v>Aceptable</v>
      </c>
      <c r="AG21" s="254" t="s">
        <v>657</v>
      </c>
      <c r="AH21" s="346" t="s">
        <v>42</v>
      </c>
      <c r="AI21" s="346" t="s">
        <v>8</v>
      </c>
      <c r="AJ21" s="353" t="str">
        <f>IF(AND(HZ21&gt;=32,HZ21&lt;=80),Listas!$G$36,IF(AND(HZ21&gt;=16,HZ21&lt;=24),Listas!$G$37,IF(AND(HZ21&gt;=5,HZ21&lt;=12),Listas!$G$38,IF(AND(HZ21&gt;=1,HZ21&lt;=4),Listas!$G$39,"-"))))</f>
        <v>Aceptable</v>
      </c>
      <c r="AK21" s="357" t="s">
        <v>600</v>
      </c>
      <c r="AL21" s="361" t="s">
        <v>42</v>
      </c>
      <c r="AM21" s="361" t="s">
        <v>8</v>
      </c>
      <c r="AN21" s="353" t="str">
        <f>IF(AND(IE21&gt;=32,IE21&lt;=80),Listas!$G$36,IF(AND(IE21&gt;=16,IE21&lt;=24),Listas!$G$37,IF(AND(IE21&gt;=5,IE21&lt;=12),Listas!$G$38,IF(AND(IE21&gt;=1,IE21&lt;=4),Listas!$G$39,"-"))))</f>
        <v>Aceptable</v>
      </c>
      <c r="AO21" s="357" t="s">
        <v>672</v>
      </c>
      <c r="AP21" s="358" t="s">
        <v>42</v>
      </c>
      <c r="AQ21" s="358" t="s">
        <v>8</v>
      </c>
      <c r="AR21" s="353" t="str">
        <f>IF(AND(IJ21&gt;=32,IJ21&lt;=80),Listas!$G$36,IF(AND(IJ21&gt;=16,IJ21&lt;=24),Listas!$G$37,IF(AND(IJ21&gt;=5,IJ21&lt;=12),Listas!$G$38,IF(AND(IJ21&gt;=1,IJ21&lt;=4),Listas!$G$39,"-"))))</f>
        <v>Aceptable</v>
      </c>
      <c r="AS21" s="325"/>
      <c r="AT21" s="224"/>
      <c r="AU21" s="224"/>
      <c r="AV21" s="113"/>
      <c r="AW21" s="226"/>
      <c r="AX21" s="224"/>
      <c r="AY21" s="224"/>
      <c r="AZ21" s="113" t="str">
        <f>IF(AND(IT21&gt;=32,IT21&lt;=80),Listas!$G$36,IF(AND(IT21&gt;=16,IT21&lt;=24),Listas!$G$37,IF(AND(IT21&gt;=5,IT21&lt;=12),Listas!$G$38,IF(AND(IT21&gt;=1,IT21&lt;=4),Listas!$G$39,"-"))))</f>
        <v>-</v>
      </c>
      <c r="BA21" s="226"/>
      <c r="BB21" s="224"/>
      <c r="BC21" s="224"/>
      <c r="BD21" s="113" t="str">
        <f>IF(AND(IY21&gt;=32,IY21&lt;=80),Listas!$G$36,IF(AND(IY21&gt;=16,IY21&lt;=24),Listas!$G$37,IF(AND(IY21&gt;=5,IY21&lt;=12),Listas!$G$38,IF(AND(IY21&gt;=1,IY21&lt;=4),Listas!$G$39,"-"))))</f>
        <v>-</v>
      </c>
      <c r="BE21" s="226"/>
      <c r="BF21" s="224"/>
      <c r="BG21" s="224"/>
      <c r="BH21" s="113" t="str">
        <f>IF(AND(JD21&gt;=32,JD21&lt;=80),Listas!$G$36,IF(AND(JD21&gt;=16,JD21&lt;=24),Listas!$G$37,IF(AND(JD21&gt;=5,JD21&lt;=12),Listas!$G$38,IF(AND(JD21&gt;=1,JD21&lt;=4),Listas!$G$39,"-"))))</f>
        <v>-</v>
      </c>
      <c r="BI21" s="226"/>
      <c r="BJ21" s="224"/>
      <c r="BK21" s="224"/>
      <c r="BL21" s="113" t="str">
        <f>IF(AND(JI21&gt;=32,JI21&lt;=80),Listas!$G$36,IF(AND(JI21&gt;=16,JI21&lt;=24),Listas!$G$37,IF(AND(JI21&gt;=5,JI21&lt;=12),Listas!$G$38,IF(AND(JI21&gt;=1,JI21&lt;=4),Listas!$G$39,"-"))))</f>
        <v>-</v>
      </c>
      <c r="BM21" s="226"/>
      <c r="BN21" s="224"/>
      <c r="BO21" s="224"/>
      <c r="BP21" s="113" t="str">
        <f>IF(AND(JN21&gt;=32,JN21&lt;=80),Listas!$G$36,IF(AND(JN21&gt;=16,JN21&lt;=24),Listas!$G$37,IF(AND(JN21&gt;=5,JN21&lt;=12),Listas!$G$38,IF(AND(JN21&gt;=1,JN21&lt;=4),Listas!$G$39,"-"))))</f>
        <v>-</v>
      </c>
      <c r="BQ21" s="226"/>
      <c r="BR21" s="224"/>
      <c r="BS21" s="224"/>
      <c r="BT21" s="113" t="str">
        <f>IF(AND(JS21&gt;=32,JS21&lt;=80),Listas!$G$36,IF(AND(JS21&gt;=16,JS21&lt;=24),Listas!$G$37,IF(AND(JS21&gt;=5,JS21&lt;=12),Listas!$G$38,IF(AND(JS21&gt;=1,JS21&lt;=4),Listas!$G$39,"-"))))</f>
        <v>-</v>
      </c>
      <c r="BU21" s="226"/>
      <c r="BV21" s="223"/>
      <c r="BW21" s="223"/>
      <c r="BX21" s="113" t="str">
        <f>IF(AND(JX21&gt;=32,JX21&lt;=80),Listas!$G$36,IF(AND(JX21&gt;=16,JX21&lt;=24),Listas!$G$37,IF(AND(JX21&gt;=5,JX21&lt;=12),Listas!$G$38,IF(AND(JX21&gt;=1,JX21&lt;=4),Listas!$G$39,"-"))))</f>
        <v>-</v>
      </c>
      <c r="BY21" s="226"/>
      <c r="BZ21" s="223"/>
      <c r="CA21" s="223"/>
      <c r="CB21" s="113" t="str">
        <f>IF(AND(KC21&gt;=32,KC21&lt;=80),Listas!$G$36,IF(AND(KC21&gt;=16,KC21&lt;=24),Listas!$G$37,IF(AND(KC21&gt;=5,KC21&lt;=12),Listas!$G$38,IF(AND(KC21&gt;=1,KC21&lt;=4),Listas!$G$39,"-"))))</f>
        <v>-</v>
      </c>
      <c r="CC21" s="226"/>
      <c r="CD21" s="223"/>
      <c r="CE21" s="223"/>
      <c r="CF21" s="113" t="str">
        <f>IF(AND(KH21&gt;=32,KH21&lt;=80),Listas!$G$36,IF(AND(KH21&gt;=16,KH21&lt;=24),Listas!$G$37,IF(AND(KH21&gt;=5,KH21&lt;=12),Listas!$G$38,IF(AND(KH21&gt;=1,KH21&lt;=4),Listas!$G$39,"-"))))</f>
        <v>-</v>
      </c>
      <c r="CG21" s="226"/>
      <c r="CH21" s="223"/>
      <c r="CI21" s="223"/>
      <c r="CJ21" s="113" t="str">
        <f>IF(AND(KM21&gt;=32,KM21&lt;=80),Listas!$G$36,IF(AND(KM21&gt;=16,KM21&lt;=24),Listas!$G$37,IF(AND(KM21&gt;=5,KM21&lt;=12),Listas!$G$38,IF(AND(KM21&gt;=1,KM21&lt;=4),Listas!$G$39,"-"))))</f>
        <v>-</v>
      </c>
      <c r="CK21" s="226"/>
      <c r="CL21" s="223"/>
      <c r="CM21" s="223"/>
      <c r="CN21" s="113" t="str">
        <f>IF(AND(KR21&gt;=32,KR21&lt;=80),Listas!$G$36,IF(AND(KR21&gt;=16,KR21&lt;=24),Listas!$G$37,IF(AND(KR21&gt;=5,KR21&lt;=12),Listas!$G$38,IF(AND(KR21&gt;=1,KR21&lt;=4),Listas!$G$39,"-"))))</f>
        <v>-</v>
      </c>
      <c r="CO21" s="226"/>
      <c r="CP21" s="223"/>
      <c r="CQ21" s="223"/>
      <c r="CR21" s="113" t="str">
        <f>IF(AND(KW21&gt;=32,KW21&lt;=80),Listas!$G$36,IF(AND(KW21&gt;=16,KW21&lt;=24),Listas!$G$37,IF(AND(KW21&gt;=5,KW21&lt;=12),Listas!$G$38,IF(AND(KW21&gt;=1,KW21&lt;=4),Listas!$G$39,"-"))))</f>
        <v>-</v>
      </c>
      <c r="CS21" s="226"/>
      <c r="CT21" s="223"/>
      <c r="CU21" s="223"/>
      <c r="CV21" s="113" t="str">
        <f>IF(AND(LB21&gt;=32,LB21&lt;=80),Listas!$G$36,IF(AND(LB21&gt;=16,LB21&lt;=24),Listas!$G$37,IF(AND(LB21&gt;=5,LB21&lt;=12),Listas!$G$38,IF(AND(LB21&gt;=1,LB21&lt;=4),Listas!$G$39,"-"))))</f>
        <v>-</v>
      </c>
      <c r="CW21" s="226"/>
      <c r="CX21" s="223"/>
      <c r="CY21" s="223"/>
      <c r="CZ21" s="113" t="str">
        <f>IF(AND(LG21&gt;=32,LG21&lt;=80),Listas!$G$36,IF(AND(LG21&gt;=16,LG21&lt;=24),Listas!$G$37,IF(AND(LG21&gt;=5,LG21&lt;=12),Listas!$G$38,IF(AND(LG21&gt;=1,LG21&lt;=4),Listas!$G$39,"-"))))</f>
        <v>-</v>
      </c>
      <c r="DA21" s="226"/>
      <c r="DB21" s="223"/>
      <c r="DC21" s="223"/>
      <c r="DD21" s="113" t="str">
        <f>IF(AND(LL21&gt;=32,LL21&lt;=80),Listas!$G$36,IF(AND(LL21&gt;=16,LL21&lt;=24),Listas!$G$37,IF(AND(LL21&gt;=5,LL21&lt;=12),Listas!$G$38,IF(AND(LL21&gt;=1,LL21&lt;=4),Listas!$G$39,"-"))))</f>
        <v>-</v>
      </c>
      <c r="DE21" s="226"/>
      <c r="DF21" s="223"/>
      <c r="DG21" s="223"/>
      <c r="DH21" s="113" t="str">
        <f>IF(AND(LQ21&gt;=32,LQ21&lt;=80),Listas!$G$36,IF(AND(LQ21&gt;=16,LQ21&lt;=24),Listas!$G$37,IF(AND(LQ21&gt;=5,LQ21&lt;=12),Listas!$G$38,IF(AND(LQ21&gt;=1,LQ21&lt;=4),Listas!$G$39,"-"))))</f>
        <v>-</v>
      </c>
      <c r="DI21" s="226"/>
      <c r="DJ21" s="223"/>
      <c r="DK21" s="223"/>
      <c r="DL21" s="113" t="str">
        <f>IF(AND(LV21&gt;=32,LV21&lt;=80),Listas!$G$36,IF(AND(LV21&gt;=16,LV21&lt;=24),Listas!$G$37,IF(AND(LV21&gt;=5,LV21&lt;=12),Listas!$G$38,IF(AND(LV21&gt;=1,LV21&lt;=4),Listas!$G$39,"-"))))</f>
        <v>-</v>
      </c>
      <c r="DM21" s="226"/>
      <c r="DN21" s="223"/>
      <c r="DO21" s="223"/>
      <c r="DP21" s="113" t="str">
        <f>IF(AND(MA21&gt;=32,MA21&lt;=80),Listas!$G$36,IF(AND(MA21&gt;=16,MA21&lt;=24),Listas!$G$37,IF(AND(MA21&gt;=5,MA21&lt;=12),Listas!$G$38,IF(AND(MA21&gt;=1,MA21&lt;=4),Listas!$G$39,"-"))))</f>
        <v>-</v>
      </c>
      <c r="DQ21" s="226"/>
      <c r="DR21" s="223"/>
      <c r="DS21" s="223"/>
      <c r="DT21" s="113" t="str">
        <f>IF(AND(MF21&gt;=32,MF21&lt;=80),Listas!$G$36,IF(AND(MF21&gt;=16,MF21&lt;=24),Listas!$G$37,IF(AND(MF21&gt;=5,MF21&lt;=12),Listas!$G$38,IF(AND(MF21&gt;=1,MF21&lt;=4),Listas!$G$39,"-"))))</f>
        <v>-</v>
      </c>
      <c r="HM21" s="150" t="str">
        <f>IF('2.Datos'!A21&lt;&gt;"",'2.Datos'!A21,"")</f>
        <v>R19</v>
      </c>
      <c r="HN21" s="142" t="str">
        <f>IFERROR(VLOOKUP('2.Datos'!V21,Listas!$D$37:$E$41,2,FALSE),"")</f>
        <v/>
      </c>
      <c r="HO21" s="142" t="str">
        <f>IFERROR(VLOOKUP('2.Datos'!W21,Listas!$D$44:$E$48,2,FALSE),"")</f>
        <v/>
      </c>
      <c r="HP21" s="142" t="str">
        <f t="shared" si="0"/>
        <v/>
      </c>
      <c r="HQ21" s="151" t="str">
        <f t="shared" si="1"/>
        <v>-</v>
      </c>
      <c r="HR21" s="103"/>
      <c r="HS21" s="142">
        <f>IFERROR(VLOOKUP('2.Datos'!AD21,Listas!$D$37:$E$41,2,FALSE),"")</f>
        <v>1</v>
      </c>
      <c r="HT21" s="142">
        <f>IFERROR(VLOOKUP('2.Datos'!AE21,Listas!$D$44:$E$48,2,FALSE),"")</f>
        <v>4</v>
      </c>
      <c r="HU21" s="151">
        <f t="shared" si="3"/>
        <v>4</v>
      </c>
      <c r="HV21" s="151">
        <f t="shared" si="4"/>
        <v>14</v>
      </c>
      <c r="HW21" s="103"/>
      <c r="HX21" s="142">
        <f>IFERROR(VLOOKUP('2.Datos'!AH21,Listas!$D$37:$E$41,2,FALSE),"")</f>
        <v>1</v>
      </c>
      <c r="HY21" s="142">
        <f>IFERROR(VLOOKUP('2.Datos'!AI21,Listas!$D$44:$E$48,2,FALSE),"")</f>
        <v>4</v>
      </c>
      <c r="HZ21" s="151">
        <f t="shared" si="5"/>
        <v>4</v>
      </c>
      <c r="IA21" s="151">
        <f t="shared" si="6"/>
        <v>14</v>
      </c>
      <c r="IB21" s="103"/>
      <c r="IC21" s="142">
        <f>IFERROR(VLOOKUP('2.Datos'!AL21,Listas!$D$37:$E$41,2,FALSE),"")</f>
        <v>1</v>
      </c>
      <c r="ID21" s="142">
        <f>IFERROR(VLOOKUP('2.Datos'!AM21,Listas!$D$44:$E$48,2,FALSE),"")</f>
        <v>4</v>
      </c>
      <c r="IE21" s="151">
        <f t="shared" si="7"/>
        <v>4</v>
      </c>
      <c r="IF21" s="151">
        <f t="shared" si="8"/>
        <v>14</v>
      </c>
      <c r="IG21" s="103"/>
      <c r="IH21" s="142">
        <f>IFERROR(VLOOKUP('2.Datos'!AP21,Listas!$D$37:$E$41,2,FALSE),"")</f>
        <v>1</v>
      </c>
      <c r="II21" s="142">
        <f>IFERROR(VLOOKUP('2.Datos'!AQ21,Listas!$D$44:$E$48,2,FALSE),"")</f>
        <v>4</v>
      </c>
      <c r="IJ21" s="151">
        <f t="shared" si="9"/>
        <v>4</v>
      </c>
      <c r="IK21" s="151">
        <f t="shared" si="10"/>
        <v>14</v>
      </c>
      <c r="IL21" s="103"/>
      <c r="IM21" s="142" t="str">
        <f>IFERROR(VLOOKUP('2.Datos'!AT21,Listas!$D$37:$E$41,2,FALSE),"")</f>
        <v/>
      </c>
      <c r="IN21" s="142" t="str">
        <f>IFERROR(VLOOKUP('2.Datos'!AU21,Listas!$D$44:$E$48,2,FALSE),"")</f>
        <v/>
      </c>
      <c r="IO21" s="151" t="str">
        <f t="shared" si="11"/>
        <v/>
      </c>
      <c r="IP21" s="151" t="str">
        <f t="shared" si="12"/>
        <v>-</v>
      </c>
      <c r="IQ21" s="103"/>
      <c r="IR21" s="142" t="str">
        <f>IFERROR(VLOOKUP('2.Datos'!AX21,Listas!$D$37:$E$41,2,FALSE),"")</f>
        <v/>
      </c>
      <c r="IS21" s="142" t="str">
        <f>IFERROR(VLOOKUP('2.Datos'!AY21,Listas!$D$44:$E$48,2,FALSE),"")</f>
        <v/>
      </c>
      <c r="IT21" s="151" t="str">
        <f t="shared" si="13"/>
        <v/>
      </c>
      <c r="IU21" s="151" t="str">
        <f t="shared" si="14"/>
        <v>-</v>
      </c>
      <c r="IV21" s="103"/>
      <c r="IW21" s="142" t="str">
        <f>IFERROR(VLOOKUP('2.Datos'!BB21,Listas!$D$37:$E$41,2,FALSE),"")</f>
        <v/>
      </c>
      <c r="IX21" s="142" t="str">
        <f>IFERROR(VLOOKUP('2.Datos'!BC21,Listas!$D$44:$E$48,2,FALSE),"")</f>
        <v/>
      </c>
      <c r="IY21" s="151" t="str">
        <f t="shared" si="15"/>
        <v/>
      </c>
      <c r="IZ21" s="151" t="str">
        <f t="shared" si="16"/>
        <v>-</v>
      </c>
      <c r="JA21" s="103"/>
      <c r="JB21" s="142" t="str">
        <f>IFERROR(VLOOKUP('2.Datos'!BF21,Listas!$D$37:$E$41,2,FALSE),"")</f>
        <v/>
      </c>
      <c r="JC21" s="142" t="str">
        <f>IFERROR(VLOOKUP('2.Datos'!BG21,Listas!$D$44:$E$48,2,FALSE),"")</f>
        <v/>
      </c>
      <c r="JD21" s="151" t="str">
        <f t="shared" si="17"/>
        <v/>
      </c>
      <c r="JE21" s="151" t="str">
        <f t="shared" si="18"/>
        <v>-</v>
      </c>
      <c r="JF21" s="103"/>
      <c r="JG21" s="142" t="str">
        <f>IFERROR(VLOOKUP('2.Datos'!BJ21,Listas!$D$37:$E$41,2,FALSE),"")</f>
        <v/>
      </c>
      <c r="JH21" s="142" t="str">
        <f>IFERROR(VLOOKUP('2.Datos'!BK21,Listas!$D$44:$E$48,2,FALSE),"")</f>
        <v/>
      </c>
      <c r="JI21" s="151" t="str">
        <f t="shared" si="19"/>
        <v/>
      </c>
      <c r="JJ21" s="151" t="str">
        <f t="shared" si="20"/>
        <v>-</v>
      </c>
      <c r="JK21" s="103"/>
      <c r="JL21" s="142" t="str">
        <f>IFERROR(VLOOKUP('2.Datos'!BN21,Listas!$D$37:$E$41,2,FALSE),"")</f>
        <v/>
      </c>
      <c r="JM21" s="142" t="str">
        <f>IFERROR(VLOOKUP('2.Datos'!BO21,Listas!$D$44:$E$48,2,FALSE),"")</f>
        <v/>
      </c>
      <c r="JN21" s="151" t="str">
        <f t="shared" si="21"/>
        <v/>
      </c>
      <c r="JO21" s="151" t="str">
        <f t="shared" si="22"/>
        <v>-</v>
      </c>
      <c r="JP21" s="103"/>
      <c r="JQ21" s="142" t="str">
        <f>IFERROR(VLOOKUP('2.Datos'!BR21,Listas!$D$37:$E$41,2,FALSE),"")</f>
        <v/>
      </c>
      <c r="JR21" s="142" t="str">
        <f>IFERROR(VLOOKUP('2.Datos'!BS21,Listas!$D$44:$E$48,2,FALSE),"")</f>
        <v/>
      </c>
      <c r="JS21" s="151" t="str">
        <f t="shared" si="23"/>
        <v/>
      </c>
      <c r="JT21" s="151" t="str">
        <f t="shared" si="24"/>
        <v>-</v>
      </c>
      <c r="JU21" s="103"/>
      <c r="JV21" s="142" t="str">
        <f>IFERROR(VLOOKUP('2.Datos'!BV21,Listas!$D$37:$E$41,2,FALSE),"")</f>
        <v/>
      </c>
      <c r="JW21" s="142" t="str">
        <f>IFERROR(VLOOKUP('2.Datos'!BW21,Listas!$D$44:$E$48,2,FALSE),"")</f>
        <v/>
      </c>
      <c r="JX21" s="151" t="str">
        <f t="shared" si="25"/>
        <v/>
      </c>
      <c r="JY21" s="151" t="str">
        <f t="shared" si="26"/>
        <v>-</v>
      </c>
      <c r="JZ21" s="103"/>
      <c r="KA21" s="142" t="str">
        <f>IFERROR(VLOOKUP('2.Datos'!BZ21,Listas!$D$37:$E$41,2,FALSE),"")</f>
        <v/>
      </c>
      <c r="KB21" s="142" t="str">
        <f>IFERROR(VLOOKUP('2.Datos'!CA21,Listas!$D$44:$E$48,2,FALSE),"")</f>
        <v/>
      </c>
      <c r="KC21" s="151" t="str">
        <f t="shared" si="27"/>
        <v/>
      </c>
      <c r="KD21" s="151" t="str">
        <f t="shared" si="28"/>
        <v>-</v>
      </c>
      <c r="KE21" s="103"/>
      <c r="KF21" s="142" t="str">
        <f>IFERROR(VLOOKUP('2.Datos'!CD21,Listas!$D$37:$E$41,2,FALSE),"")</f>
        <v/>
      </c>
      <c r="KG21" s="142" t="str">
        <f>IFERROR(VLOOKUP('2.Datos'!CE21,Listas!$D$44:$E$48,2,FALSE),"")</f>
        <v/>
      </c>
      <c r="KH21" s="151" t="str">
        <f t="shared" si="29"/>
        <v/>
      </c>
      <c r="KI21" s="151" t="str">
        <f t="shared" si="30"/>
        <v>-</v>
      </c>
      <c r="KJ21" s="103"/>
      <c r="KK21" s="142" t="str">
        <f>IFERROR(VLOOKUP('2.Datos'!CH21,Listas!$D$37:$E$41,2,FALSE),"")</f>
        <v/>
      </c>
      <c r="KL21" s="142" t="str">
        <f>IFERROR(VLOOKUP('2.Datos'!CI21,Listas!$D$44:$E$48,2,FALSE),"")</f>
        <v/>
      </c>
      <c r="KM21" s="151" t="str">
        <f t="shared" si="31"/>
        <v/>
      </c>
      <c r="KN21" s="151" t="str">
        <f t="shared" si="32"/>
        <v>-</v>
      </c>
      <c r="KO21" s="103"/>
      <c r="KP21" s="142" t="str">
        <f>IFERROR(VLOOKUP('2.Datos'!CL21,Listas!$D$37:$E$41,2,FALSE),"")</f>
        <v/>
      </c>
      <c r="KQ21" s="142" t="str">
        <f>IFERROR(VLOOKUP('2.Datos'!CM21,Listas!$D$44:$E$48,2,FALSE),"")</f>
        <v/>
      </c>
      <c r="KR21" s="151" t="str">
        <f t="shared" si="33"/>
        <v/>
      </c>
      <c r="KS21" s="151" t="str">
        <f t="shared" si="34"/>
        <v>-</v>
      </c>
      <c r="KT21" s="103"/>
      <c r="KU21" s="142" t="str">
        <f>IFERROR(VLOOKUP('2.Datos'!CP21,Listas!$D$37:$E$41,2,FALSE),"")</f>
        <v/>
      </c>
      <c r="KV21" s="142" t="str">
        <f>IFERROR(VLOOKUP('2.Datos'!CQ21,Listas!$D$44:$E$48,2,FALSE),"")</f>
        <v/>
      </c>
      <c r="KW21" s="151" t="str">
        <f t="shared" si="35"/>
        <v/>
      </c>
      <c r="KX21" s="151" t="str">
        <f t="shared" si="36"/>
        <v>-</v>
      </c>
      <c r="KY21" s="103"/>
      <c r="KZ21" s="142" t="str">
        <f>IFERROR(VLOOKUP('2.Datos'!CT21,Listas!$D$37:$E$41,2,FALSE),"")</f>
        <v/>
      </c>
      <c r="LA21" s="142" t="str">
        <f>IFERROR(VLOOKUP('2.Datos'!CU21,Listas!$D$44:$E$48,2,FALSE),"")</f>
        <v/>
      </c>
      <c r="LB21" s="151" t="str">
        <f t="shared" si="37"/>
        <v/>
      </c>
      <c r="LC21" s="151" t="str">
        <f t="shared" si="38"/>
        <v>-</v>
      </c>
      <c r="LD21" s="103"/>
      <c r="LE21" s="142" t="str">
        <f>IFERROR(VLOOKUP('2.Datos'!CX21,Listas!$D$37:$E$41,2,FALSE),"")</f>
        <v/>
      </c>
      <c r="LF21" s="142" t="str">
        <f>IFERROR(VLOOKUP('2.Datos'!CY21,Listas!$D$44:$E$48,2,FALSE),"")</f>
        <v/>
      </c>
      <c r="LG21" s="151" t="str">
        <f t="shared" si="39"/>
        <v/>
      </c>
      <c r="LH21" s="151" t="str">
        <f t="shared" si="40"/>
        <v>-</v>
      </c>
      <c r="LI21" s="103"/>
      <c r="LJ21" s="142" t="str">
        <f>IFERROR(VLOOKUP('2.Datos'!DB21,Listas!$D$37:$E$41,2,FALSE),"")</f>
        <v/>
      </c>
      <c r="LK21" s="142" t="str">
        <f>IFERROR(VLOOKUP('2.Datos'!DC21,Listas!$D$44:$E$48,2,FALSE),"")</f>
        <v/>
      </c>
      <c r="LL21" s="151" t="str">
        <f t="shared" si="41"/>
        <v/>
      </c>
      <c r="LM21" s="151" t="str">
        <f t="shared" si="42"/>
        <v>-</v>
      </c>
      <c r="LN21" s="103"/>
      <c r="LO21" s="142" t="str">
        <f>IFERROR(VLOOKUP('2.Datos'!DF21,Listas!$D$37:$E$41,2,FALSE),"")</f>
        <v/>
      </c>
      <c r="LP21" s="142" t="str">
        <f>IFERROR(VLOOKUP('2.Datos'!DG21,Listas!$D$44:$E$48,2,FALSE),"")</f>
        <v/>
      </c>
      <c r="LQ21" s="151" t="str">
        <f t="shared" si="43"/>
        <v/>
      </c>
      <c r="LR21" s="151" t="str">
        <f t="shared" si="44"/>
        <v>-</v>
      </c>
      <c r="LS21" s="103"/>
      <c r="LT21" s="142" t="str">
        <f>IFERROR(VLOOKUP('2.Datos'!DJ21,Listas!$D$37:$E$41,2,FALSE),"")</f>
        <v/>
      </c>
      <c r="LU21" s="142" t="str">
        <f>IFERROR(VLOOKUP('2.Datos'!DK21,Listas!$D$44:$E$48,2,FALSE),"")</f>
        <v/>
      </c>
      <c r="LV21" s="151" t="str">
        <f t="shared" si="45"/>
        <v/>
      </c>
      <c r="LW21" s="151" t="str">
        <f t="shared" si="46"/>
        <v>-</v>
      </c>
      <c r="LX21" s="103"/>
      <c r="LY21" s="142" t="str">
        <f>IFERROR(VLOOKUP('2.Datos'!DN21,Listas!$D$37:$E$41,2,FALSE),"")</f>
        <v/>
      </c>
      <c r="LZ21" s="142" t="str">
        <f>IFERROR(VLOOKUP('2.Datos'!DO21,Listas!$D$44:$E$48,2,FALSE),"")</f>
        <v/>
      </c>
      <c r="MA21" s="151" t="str">
        <f t="shared" si="47"/>
        <v/>
      </c>
      <c r="MB21" s="151" t="str">
        <f t="shared" si="48"/>
        <v>-</v>
      </c>
      <c r="MC21" s="103"/>
      <c r="MD21" s="142" t="str">
        <f>IFERROR(VLOOKUP('2.Datos'!DR21,Listas!$D$37:$E$41,2,FALSE),"")</f>
        <v/>
      </c>
      <c r="ME21" s="142" t="str">
        <f>IFERROR(VLOOKUP('2.Datos'!DS21,Listas!$D$44:$E$48,2,FALSE),"")</f>
        <v/>
      </c>
      <c r="MF21" s="151" t="str">
        <f t="shared" si="49"/>
        <v/>
      </c>
      <c r="MG21" s="151" t="str">
        <f t="shared" si="50"/>
        <v>-</v>
      </c>
      <c r="MH21"/>
    </row>
    <row r="22" spans="1:346" ht="122.45" customHeight="1" x14ac:dyDescent="0.25">
      <c r="A22" s="377" t="s">
        <v>446</v>
      </c>
      <c r="B22" s="358" t="s">
        <v>60</v>
      </c>
      <c r="C22" s="358" t="s">
        <v>55</v>
      </c>
      <c r="D22" s="356" t="s">
        <v>380</v>
      </c>
      <c r="E22" s="378" t="s">
        <v>296</v>
      </c>
      <c r="F22" s="378" t="s">
        <v>447</v>
      </c>
      <c r="G22" s="257" t="s">
        <v>71</v>
      </c>
      <c r="H22" s="379" t="s">
        <v>448</v>
      </c>
      <c r="I22" s="379" t="s">
        <v>449</v>
      </c>
      <c r="J22" s="379" t="s">
        <v>463</v>
      </c>
      <c r="K22" s="378" t="s">
        <v>461</v>
      </c>
      <c r="L22" s="370" t="s">
        <v>15</v>
      </c>
      <c r="M22" s="358" t="s">
        <v>4</v>
      </c>
      <c r="N22" s="367">
        <v>1</v>
      </c>
      <c r="O22" s="367">
        <v>0</v>
      </c>
      <c r="P22" s="367">
        <v>0</v>
      </c>
      <c r="Q22" s="367">
        <v>1</v>
      </c>
      <c r="R22" s="367">
        <v>0</v>
      </c>
      <c r="S22" s="367">
        <v>0</v>
      </c>
      <c r="T22" s="367">
        <v>1</v>
      </c>
      <c r="U22" s="367">
        <v>0</v>
      </c>
      <c r="V22" s="257" t="s">
        <v>43</v>
      </c>
      <c r="W22" s="257" t="s">
        <v>9</v>
      </c>
      <c r="X22" s="350" t="str">
        <f>IF(AND(HP22&gt;=32,HP22&lt;=80),Listas!$G$36,IF(AND(HP22&gt;=16,HP22&lt;=24),Listas!$G$37,IF(AND(HP22&gt;=5,HP22&lt;=12),Listas!$G$38,IF(AND(HP22&gt;=1,HP22&lt;=4),Listas!$G$39,"-"))))</f>
        <v>Aceptable</v>
      </c>
      <c r="Y22" s="351">
        <f t="shared" si="2"/>
        <v>4</v>
      </c>
      <c r="Z22" s="352">
        <f>IFERROR(VLOOKUP(L22,Listas!$H$4:$I$8,2,FALSE),"")</f>
        <v>4</v>
      </c>
      <c r="AA22" s="316"/>
      <c r="AB22" s="317" t="s">
        <v>880</v>
      </c>
      <c r="AC22" s="254"/>
      <c r="AD22" s="346" t="s">
        <v>43</v>
      </c>
      <c r="AE22" s="346" t="s">
        <v>9</v>
      </c>
      <c r="AF22" s="353" t="str">
        <f>IF(AND(HU22&gt;=32,HU22&lt;=80),Listas!$G$36,IF(AND(HU22&gt;=16,HU22&lt;=24),Listas!$G$37,IF(AND(HU22&gt;=5,HU22&lt;=12),Listas!$G$38,IF(AND(HU22&gt;=1,HU22&lt;=4),Listas!$G$39,"-"))))</f>
        <v>Aceptable</v>
      </c>
      <c r="AG22" s="254" t="s">
        <v>540</v>
      </c>
      <c r="AH22" s="346" t="s">
        <v>43</v>
      </c>
      <c r="AI22" s="346" t="s">
        <v>9</v>
      </c>
      <c r="AJ22" s="353" t="str">
        <f>IF(AND(HZ22&gt;=32,HZ22&lt;=80),Listas!$G$36,IF(AND(HZ22&gt;=16,HZ22&lt;=24),Listas!$G$37,IF(AND(HZ22&gt;=5,HZ22&lt;=12),Listas!$G$38,IF(AND(HZ22&gt;=1,HZ22&lt;=4),Listas!$G$39,"-"))))</f>
        <v>Aceptable</v>
      </c>
      <c r="AK22" s="357"/>
      <c r="AL22" s="361" t="s">
        <v>43</v>
      </c>
      <c r="AM22" s="361" t="s">
        <v>9</v>
      </c>
      <c r="AN22" s="353" t="str">
        <f>IF(AND(IE22&gt;=32,IE22&lt;=80),Listas!$G$36,IF(AND(IE22&gt;=16,IE22&lt;=24),Listas!$G$37,IF(AND(IE22&gt;=5,IE22&lt;=12),Listas!$G$38,IF(AND(IE22&gt;=1,IE22&lt;=4),Listas!$G$39,"-"))))</f>
        <v>Aceptable</v>
      </c>
      <c r="AO22" s="357" t="s">
        <v>672</v>
      </c>
      <c r="AP22" s="358" t="s">
        <v>43</v>
      </c>
      <c r="AQ22" s="358" t="s">
        <v>9</v>
      </c>
      <c r="AR22" s="353" t="str">
        <f>IF(AND(IJ22&gt;=32,IJ22&lt;=80),Listas!$G$36,IF(AND(IJ22&gt;=16,IJ22&lt;=24),Listas!$G$37,IF(AND(IJ22&gt;=5,IJ22&lt;=12),Listas!$G$38,IF(AND(IJ22&gt;=1,IJ22&lt;=4),Listas!$G$39,"-"))))</f>
        <v>Aceptable</v>
      </c>
      <c r="AS22" s="325"/>
      <c r="AT22" s="224"/>
      <c r="AU22" s="224"/>
      <c r="AV22" s="113"/>
      <c r="AW22" s="226"/>
      <c r="AX22" s="224"/>
      <c r="AY22" s="224"/>
      <c r="AZ22" s="113" t="str">
        <f>IF(AND(IT22&gt;=32,IT22&lt;=80),Listas!$G$36,IF(AND(IT22&gt;=16,IT22&lt;=24),Listas!$G$37,IF(AND(IT22&gt;=5,IT22&lt;=12),Listas!$G$38,IF(AND(IT22&gt;=1,IT22&lt;=4),Listas!$G$39,"-"))))</f>
        <v>-</v>
      </c>
      <c r="BA22" s="226"/>
      <c r="BB22" s="224"/>
      <c r="BC22" s="224"/>
      <c r="BD22" s="113" t="str">
        <f>IF(AND(IY22&gt;=32,IY22&lt;=80),Listas!$G$36,IF(AND(IY22&gt;=16,IY22&lt;=24),Listas!$G$37,IF(AND(IY22&gt;=5,IY22&lt;=12),Listas!$G$38,IF(AND(IY22&gt;=1,IY22&lt;=4),Listas!$G$39,"-"))))</f>
        <v>-</v>
      </c>
      <c r="BE22" s="226"/>
      <c r="BF22" s="224"/>
      <c r="BG22" s="224"/>
      <c r="BH22" s="113" t="str">
        <f>IF(AND(JD22&gt;=32,JD22&lt;=80),Listas!$G$36,IF(AND(JD22&gt;=16,JD22&lt;=24),Listas!$G$37,IF(AND(JD22&gt;=5,JD22&lt;=12),Listas!$G$38,IF(AND(JD22&gt;=1,JD22&lt;=4),Listas!$G$39,"-"))))</f>
        <v>-</v>
      </c>
      <c r="BI22" s="226"/>
      <c r="BJ22" s="224"/>
      <c r="BK22" s="224"/>
      <c r="BL22" s="113" t="str">
        <f>IF(AND(JI22&gt;=32,JI22&lt;=80),Listas!$G$36,IF(AND(JI22&gt;=16,JI22&lt;=24),Listas!$G$37,IF(AND(JI22&gt;=5,JI22&lt;=12),Listas!$G$38,IF(AND(JI22&gt;=1,JI22&lt;=4),Listas!$G$39,"-"))))</f>
        <v>-</v>
      </c>
      <c r="BM22" s="226"/>
      <c r="BN22" s="224"/>
      <c r="BO22" s="224"/>
      <c r="BP22" s="113" t="str">
        <f>IF(AND(JN22&gt;=32,JN22&lt;=80),Listas!$G$36,IF(AND(JN22&gt;=16,JN22&lt;=24),Listas!$G$37,IF(AND(JN22&gt;=5,JN22&lt;=12),Listas!$G$38,IF(AND(JN22&gt;=1,JN22&lt;=4),Listas!$G$39,"-"))))</f>
        <v>-</v>
      </c>
      <c r="BQ22" s="226"/>
      <c r="BR22" s="224"/>
      <c r="BS22" s="224"/>
      <c r="BT22" s="113" t="str">
        <f>IF(AND(JS22&gt;=32,JS22&lt;=80),Listas!$G$36,IF(AND(JS22&gt;=16,JS22&lt;=24),Listas!$G$37,IF(AND(JS22&gt;=5,JS22&lt;=12),Listas!$G$38,IF(AND(JS22&gt;=1,JS22&lt;=4),Listas!$G$39,"-"))))</f>
        <v>-</v>
      </c>
      <c r="BU22" s="226"/>
      <c r="BV22" s="223"/>
      <c r="BW22" s="223"/>
      <c r="BX22" s="113" t="str">
        <f>IF(AND(JX22&gt;=32,JX22&lt;=80),Listas!$G$36,IF(AND(JX22&gt;=16,JX22&lt;=24),Listas!$G$37,IF(AND(JX22&gt;=5,JX22&lt;=12),Listas!$G$38,IF(AND(JX22&gt;=1,JX22&lt;=4),Listas!$G$39,"-"))))</f>
        <v>-</v>
      </c>
      <c r="BY22" s="226"/>
      <c r="BZ22" s="223"/>
      <c r="CA22" s="223"/>
      <c r="CB22" s="113" t="str">
        <f>IF(AND(KC22&gt;=32,KC22&lt;=80),Listas!$G$36,IF(AND(KC22&gt;=16,KC22&lt;=24),Listas!$G$37,IF(AND(KC22&gt;=5,KC22&lt;=12),Listas!$G$38,IF(AND(KC22&gt;=1,KC22&lt;=4),Listas!$G$39,"-"))))</f>
        <v>-</v>
      </c>
      <c r="CC22" s="226"/>
      <c r="CD22" s="223"/>
      <c r="CE22" s="223"/>
      <c r="CF22" s="113" t="str">
        <f>IF(AND(KH22&gt;=32,KH22&lt;=80),Listas!$G$36,IF(AND(KH22&gt;=16,KH22&lt;=24),Listas!$G$37,IF(AND(KH22&gt;=5,KH22&lt;=12),Listas!$G$38,IF(AND(KH22&gt;=1,KH22&lt;=4),Listas!$G$39,"-"))))</f>
        <v>-</v>
      </c>
      <c r="CG22" s="226"/>
      <c r="CH22" s="223"/>
      <c r="CI22" s="223"/>
      <c r="CJ22" s="113" t="str">
        <f>IF(AND(KM22&gt;=32,KM22&lt;=80),Listas!$G$36,IF(AND(KM22&gt;=16,KM22&lt;=24),Listas!$G$37,IF(AND(KM22&gt;=5,KM22&lt;=12),Listas!$G$38,IF(AND(KM22&gt;=1,KM22&lt;=4),Listas!$G$39,"-"))))</f>
        <v>-</v>
      </c>
      <c r="CK22" s="226"/>
      <c r="CL22" s="223"/>
      <c r="CM22" s="223"/>
      <c r="CN22" s="113" t="str">
        <f>IF(AND(KR22&gt;=32,KR22&lt;=80),Listas!$G$36,IF(AND(KR22&gt;=16,KR22&lt;=24),Listas!$G$37,IF(AND(KR22&gt;=5,KR22&lt;=12),Listas!$G$38,IF(AND(KR22&gt;=1,KR22&lt;=4),Listas!$G$39,"-"))))</f>
        <v>-</v>
      </c>
      <c r="CO22" s="226"/>
      <c r="CP22" s="223"/>
      <c r="CQ22" s="223"/>
      <c r="CR22" s="113" t="str">
        <f>IF(AND(KW22&gt;=32,KW22&lt;=80),Listas!$G$36,IF(AND(KW22&gt;=16,KW22&lt;=24),Listas!$G$37,IF(AND(KW22&gt;=5,KW22&lt;=12),Listas!$G$38,IF(AND(KW22&gt;=1,KW22&lt;=4),Listas!$G$39,"-"))))</f>
        <v>-</v>
      </c>
      <c r="CS22" s="226"/>
      <c r="CT22" s="223"/>
      <c r="CU22" s="223"/>
      <c r="CV22" s="113" t="str">
        <f>IF(AND(LB22&gt;=32,LB22&lt;=80),Listas!$G$36,IF(AND(LB22&gt;=16,LB22&lt;=24),Listas!$G$37,IF(AND(LB22&gt;=5,LB22&lt;=12),Listas!$G$38,IF(AND(LB22&gt;=1,LB22&lt;=4),Listas!$G$39,"-"))))</f>
        <v>-</v>
      </c>
      <c r="CW22" s="226"/>
      <c r="CX22" s="223"/>
      <c r="CY22" s="223"/>
      <c r="CZ22" s="113" t="str">
        <f>IF(AND(LG22&gt;=32,LG22&lt;=80),Listas!$G$36,IF(AND(LG22&gt;=16,LG22&lt;=24),Listas!$G$37,IF(AND(LG22&gt;=5,LG22&lt;=12),Listas!$G$38,IF(AND(LG22&gt;=1,LG22&lt;=4),Listas!$G$39,"-"))))</f>
        <v>-</v>
      </c>
      <c r="DA22" s="226"/>
      <c r="DB22" s="223"/>
      <c r="DC22" s="223"/>
      <c r="DD22" s="113" t="str">
        <f>IF(AND(LL22&gt;=32,LL22&lt;=80),Listas!$G$36,IF(AND(LL22&gt;=16,LL22&lt;=24),Listas!$G$37,IF(AND(LL22&gt;=5,LL22&lt;=12),Listas!$G$38,IF(AND(LL22&gt;=1,LL22&lt;=4),Listas!$G$39,"-"))))</f>
        <v>-</v>
      </c>
      <c r="DE22" s="226"/>
      <c r="DF22" s="223"/>
      <c r="DG22" s="223"/>
      <c r="DH22" s="113" t="str">
        <f>IF(AND(LQ22&gt;=32,LQ22&lt;=80),Listas!$G$36,IF(AND(LQ22&gt;=16,LQ22&lt;=24),Listas!$G$37,IF(AND(LQ22&gt;=5,LQ22&lt;=12),Listas!$G$38,IF(AND(LQ22&gt;=1,LQ22&lt;=4),Listas!$G$39,"-"))))</f>
        <v>-</v>
      </c>
      <c r="DI22" s="226"/>
      <c r="DJ22" s="223"/>
      <c r="DK22" s="223"/>
      <c r="DL22" s="113" t="str">
        <f>IF(AND(LV22&gt;=32,LV22&lt;=80),Listas!$G$36,IF(AND(LV22&gt;=16,LV22&lt;=24),Listas!$G$37,IF(AND(LV22&gt;=5,LV22&lt;=12),Listas!$G$38,IF(AND(LV22&gt;=1,LV22&lt;=4),Listas!$G$39,"-"))))</f>
        <v>-</v>
      </c>
      <c r="DM22" s="226"/>
      <c r="DN22" s="223"/>
      <c r="DO22" s="223"/>
      <c r="DP22" s="113" t="str">
        <f>IF(AND(MA22&gt;=32,MA22&lt;=80),Listas!$G$36,IF(AND(MA22&gt;=16,MA22&lt;=24),Listas!$G$37,IF(AND(MA22&gt;=5,MA22&lt;=12),Listas!$G$38,IF(AND(MA22&gt;=1,MA22&lt;=4),Listas!$G$39,"-"))))</f>
        <v>-</v>
      </c>
      <c r="DQ22" s="226"/>
      <c r="DR22" s="223"/>
      <c r="DS22" s="223"/>
      <c r="DT22" s="113" t="str">
        <f>IF(AND(MF22&gt;=32,MF22&lt;=80),Listas!$G$36,IF(AND(MF22&gt;=16,MF22&lt;=24),Listas!$G$37,IF(AND(MF22&gt;=5,MF22&lt;=12),Listas!$G$38,IF(AND(MF22&gt;=1,MF22&lt;=4),Listas!$G$39,"-"))))</f>
        <v>-</v>
      </c>
      <c r="HM22" s="150" t="str">
        <f>IF('2.Datos'!A22&lt;&gt;"",'2.Datos'!A22,"")</f>
        <v>R20</v>
      </c>
      <c r="HN22" s="142">
        <f>IFERROR(VLOOKUP('2.Datos'!V22,Listas!$D$37:$E$41,2,FALSE),"")</f>
        <v>2</v>
      </c>
      <c r="HO22" s="142">
        <f>IFERROR(VLOOKUP('2.Datos'!W22,Listas!$D$44:$E$48,2,FALSE),"")</f>
        <v>2</v>
      </c>
      <c r="HP22" s="142">
        <f t="shared" si="0"/>
        <v>4</v>
      </c>
      <c r="HQ22" s="151">
        <f t="shared" si="1"/>
        <v>22</v>
      </c>
      <c r="HR22" s="103"/>
      <c r="HS22" s="142">
        <f>IFERROR(VLOOKUP('2.Datos'!AD22,Listas!$D$37:$E$41,2,FALSE),"")</f>
        <v>2</v>
      </c>
      <c r="HT22" s="142">
        <f>IFERROR(VLOOKUP('2.Datos'!AE22,Listas!$D$44:$E$48,2,FALSE),"")</f>
        <v>2</v>
      </c>
      <c r="HU22" s="151">
        <f t="shared" si="3"/>
        <v>4</v>
      </c>
      <c r="HV22" s="151">
        <f t="shared" si="4"/>
        <v>22</v>
      </c>
      <c r="HW22" s="103"/>
      <c r="HX22" s="142">
        <f>IFERROR(VLOOKUP('2.Datos'!AH22,Listas!$D$37:$E$41,2,FALSE),"")</f>
        <v>2</v>
      </c>
      <c r="HY22" s="142">
        <f>IFERROR(VLOOKUP('2.Datos'!AI22,Listas!$D$44:$E$48,2,FALSE),"")</f>
        <v>2</v>
      </c>
      <c r="HZ22" s="151">
        <f t="shared" si="5"/>
        <v>4</v>
      </c>
      <c r="IA22" s="151">
        <f t="shared" si="6"/>
        <v>22</v>
      </c>
      <c r="IB22" s="103"/>
      <c r="IC22" s="142">
        <f>IFERROR(VLOOKUP('2.Datos'!AL22,Listas!$D$37:$E$41,2,FALSE),"")</f>
        <v>2</v>
      </c>
      <c r="ID22" s="142">
        <f>IFERROR(VLOOKUP('2.Datos'!AM22,Listas!$D$44:$E$48,2,FALSE),"")</f>
        <v>2</v>
      </c>
      <c r="IE22" s="151">
        <f t="shared" si="7"/>
        <v>4</v>
      </c>
      <c r="IF22" s="151">
        <f t="shared" si="8"/>
        <v>22</v>
      </c>
      <c r="IG22" s="103"/>
      <c r="IH22" s="142">
        <f>IFERROR(VLOOKUP('2.Datos'!AP22,Listas!$D$37:$E$41,2,FALSE),"")</f>
        <v>2</v>
      </c>
      <c r="II22" s="142">
        <f>IFERROR(VLOOKUP('2.Datos'!AQ22,Listas!$D$44:$E$48,2,FALSE),"")</f>
        <v>2</v>
      </c>
      <c r="IJ22" s="151">
        <f t="shared" si="9"/>
        <v>4</v>
      </c>
      <c r="IK22" s="151">
        <f t="shared" si="10"/>
        <v>22</v>
      </c>
      <c r="IL22" s="103"/>
      <c r="IM22" s="142" t="str">
        <f>IFERROR(VLOOKUP('2.Datos'!AT22,Listas!$D$37:$E$41,2,FALSE),"")</f>
        <v/>
      </c>
      <c r="IN22" s="142" t="str">
        <f>IFERROR(VLOOKUP('2.Datos'!AU22,Listas!$D$44:$E$48,2,FALSE),"")</f>
        <v/>
      </c>
      <c r="IO22" s="151" t="str">
        <f t="shared" si="11"/>
        <v/>
      </c>
      <c r="IP22" s="151" t="str">
        <f t="shared" si="12"/>
        <v>-</v>
      </c>
      <c r="IQ22" s="103"/>
      <c r="IR22" s="142" t="str">
        <f>IFERROR(VLOOKUP('2.Datos'!AX22,Listas!$D$37:$E$41,2,FALSE),"")</f>
        <v/>
      </c>
      <c r="IS22" s="142" t="str">
        <f>IFERROR(VLOOKUP('2.Datos'!AY22,Listas!$D$44:$E$48,2,FALSE),"")</f>
        <v/>
      </c>
      <c r="IT22" s="151" t="str">
        <f t="shared" si="13"/>
        <v/>
      </c>
      <c r="IU22" s="151" t="str">
        <f t="shared" si="14"/>
        <v>-</v>
      </c>
      <c r="IV22" s="103"/>
      <c r="IW22" s="142" t="str">
        <f>IFERROR(VLOOKUP('2.Datos'!BB22,Listas!$D$37:$E$41,2,FALSE),"")</f>
        <v/>
      </c>
      <c r="IX22" s="142" t="str">
        <f>IFERROR(VLOOKUP('2.Datos'!BC22,Listas!$D$44:$E$48,2,FALSE),"")</f>
        <v/>
      </c>
      <c r="IY22" s="151" t="str">
        <f t="shared" si="15"/>
        <v/>
      </c>
      <c r="IZ22" s="151" t="str">
        <f t="shared" si="16"/>
        <v>-</v>
      </c>
      <c r="JA22" s="103"/>
      <c r="JB22" s="142" t="str">
        <f>IFERROR(VLOOKUP('2.Datos'!BF22,Listas!$D$37:$E$41,2,FALSE),"")</f>
        <v/>
      </c>
      <c r="JC22" s="142" t="str">
        <f>IFERROR(VLOOKUP('2.Datos'!BG22,Listas!$D$44:$E$48,2,FALSE),"")</f>
        <v/>
      </c>
      <c r="JD22" s="151" t="str">
        <f t="shared" si="17"/>
        <v/>
      </c>
      <c r="JE22" s="151" t="str">
        <f t="shared" si="18"/>
        <v>-</v>
      </c>
      <c r="JF22" s="103"/>
      <c r="JG22" s="142" t="str">
        <f>IFERROR(VLOOKUP('2.Datos'!BJ22,Listas!$D$37:$E$41,2,FALSE),"")</f>
        <v/>
      </c>
      <c r="JH22" s="142" t="str">
        <f>IFERROR(VLOOKUP('2.Datos'!BK22,Listas!$D$44:$E$48,2,FALSE),"")</f>
        <v/>
      </c>
      <c r="JI22" s="151" t="str">
        <f t="shared" si="19"/>
        <v/>
      </c>
      <c r="JJ22" s="151" t="str">
        <f t="shared" si="20"/>
        <v>-</v>
      </c>
      <c r="JK22" s="103"/>
      <c r="JL22" s="142" t="str">
        <f>IFERROR(VLOOKUP('2.Datos'!BN22,Listas!$D$37:$E$41,2,FALSE),"")</f>
        <v/>
      </c>
      <c r="JM22" s="142" t="str">
        <f>IFERROR(VLOOKUP('2.Datos'!BO22,Listas!$D$44:$E$48,2,FALSE),"")</f>
        <v/>
      </c>
      <c r="JN22" s="151" t="str">
        <f t="shared" si="21"/>
        <v/>
      </c>
      <c r="JO22" s="151" t="str">
        <f t="shared" si="22"/>
        <v>-</v>
      </c>
      <c r="JP22" s="103"/>
      <c r="JQ22" s="142" t="str">
        <f>IFERROR(VLOOKUP('2.Datos'!BR22,Listas!$D$37:$E$41,2,FALSE),"")</f>
        <v/>
      </c>
      <c r="JR22" s="142" t="str">
        <f>IFERROR(VLOOKUP('2.Datos'!BS22,Listas!$D$44:$E$48,2,FALSE),"")</f>
        <v/>
      </c>
      <c r="JS22" s="151" t="str">
        <f t="shared" si="23"/>
        <v/>
      </c>
      <c r="JT22" s="151" t="str">
        <f t="shared" si="24"/>
        <v>-</v>
      </c>
      <c r="JU22" s="103"/>
      <c r="JV22" s="142" t="str">
        <f>IFERROR(VLOOKUP('2.Datos'!BV22,Listas!$D$37:$E$41,2,FALSE),"")</f>
        <v/>
      </c>
      <c r="JW22" s="142" t="str">
        <f>IFERROR(VLOOKUP('2.Datos'!BW22,Listas!$D$44:$E$48,2,FALSE),"")</f>
        <v/>
      </c>
      <c r="JX22" s="151" t="str">
        <f t="shared" si="25"/>
        <v/>
      </c>
      <c r="JY22" s="151" t="str">
        <f t="shared" si="26"/>
        <v>-</v>
      </c>
      <c r="JZ22" s="103"/>
      <c r="KA22" s="142" t="str">
        <f>IFERROR(VLOOKUP('2.Datos'!BZ22,Listas!$D$37:$E$41,2,FALSE),"")</f>
        <v/>
      </c>
      <c r="KB22" s="142" t="str">
        <f>IFERROR(VLOOKUP('2.Datos'!CA22,Listas!$D$44:$E$48,2,FALSE),"")</f>
        <v/>
      </c>
      <c r="KC22" s="151" t="str">
        <f t="shared" si="27"/>
        <v/>
      </c>
      <c r="KD22" s="151" t="str">
        <f t="shared" si="28"/>
        <v>-</v>
      </c>
      <c r="KE22" s="103"/>
      <c r="KF22" s="142" t="str">
        <f>IFERROR(VLOOKUP('2.Datos'!CD22,Listas!$D$37:$E$41,2,FALSE),"")</f>
        <v/>
      </c>
      <c r="KG22" s="142" t="str">
        <f>IFERROR(VLOOKUP('2.Datos'!CE22,Listas!$D$44:$E$48,2,FALSE),"")</f>
        <v/>
      </c>
      <c r="KH22" s="151" t="str">
        <f t="shared" si="29"/>
        <v/>
      </c>
      <c r="KI22" s="151" t="str">
        <f t="shared" si="30"/>
        <v>-</v>
      </c>
      <c r="KJ22" s="103"/>
      <c r="KK22" s="142" t="str">
        <f>IFERROR(VLOOKUP('2.Datos'!CH22,Listas!$D$37:$E$41,2,FALSE),"")</f>
        <v/>
      </c>
      <c r="KL22" s="142" t="str">
        <f>IFERROR(VLOOKUP('2.Datos'!CI22,Listas!$D$44:$E$48,2,FALSE),"")</f>
        <v/>
      </c>
      <c r="KM22" s="151" t="str">
        <f t="shared" si="31"/>
        <v/>
      </c>
      <c r="KN22" s="151" t="str">
        <f t="shared" si="32"/>
        <v>-</v>
      </c>
      <c r="KO22" s="103"/>
      <c r="KP22" s="142" t="str">
        <f>IFERROR(VLOOKUP('2.Datos'!CL22,Listas!$D$37:$E$41,2,FALSE),"")</f>
        <v/>
      </c>
      <c r="KQ22" s="142" t="str">
        <f>IFERROR(VLOOKUP('2.Datos'!CM22,Listas!$D$44:$E$48,2,FALSE),"")</f>
        <v/>
      </c>
      <c r="KR22" s="151" t="str">
        <f t="shared" si="33"/>
        <v/>
      </c>
      <c r="KS22" s="151" t="str">
        <f t="shared" si="34"/>
        <v>-</v>
      </c>
      <c r="KT22" s="103"/>
      <c r="KU22" s="142" t="str">
        <f>IFERROR(VLOOKUP('2.Datos'!CP22,Listas!$D$37:$E$41,2,FALSE),"")</f>
        <v/>
      </c>
      <c r="KV22" s="142" t="str">
        <f>IFERROR(VLOOKUP('2.Datos'!CQ22,Listas!$D$44:$E$48,2,FALSE),"")</f>
        <v/>
      </c>
      <c r="KW22" s="151" t="str">
        <f t="shared" si="35"/>
        <v/>
      </c>
      <c r="KX22" s="151" t="str">
        <f t="shared" si="36"/>
        <v>-</v>
      </c>
      <c r="KY22" s="103"/>
      <c r="KZ22" s="142" t="str">
        <f>IFERROR(VLOOKUP('2.Datos'!CT22,Listas!$D$37:$E$41,2,FALSE),"")</f>
        <v/>
      </c>
      <c r="LA22" s="142" t="str">
        <f>IFERROR(VLOOKUP('2.Datos'!CU22,Listas!$D$44:$E$48,2,FALSE),"")</f>
        <v/>
      </c>
      <c r="LB22" s="151" t="str">
        <f t="shared" si="37"/>
        <v/>
      </c>
      <c r="LC22" s="151" t="str">
        <f t="shared" si="38"/>
        <v>-</v>
      </c>
      <c r="LD22" s="103"/>
      <c r="LE22" s="142" t="str">
        <f>IFERROR(VLOOKUP('2.Datos'!CX22,Listas!$D$37:$E$41,2,FALSE),"")</f>
        <v/>
      </c>
      <c r="LF22" s="142" t="str">
        <f>IFERROR(VLOOKUP('2.Datos'!CY22,Listas!$D$44:$E$48,2,FALSE),"")</f>
        <v/>
      </c>
      <c r="LG22" s="151" t="str">
        <f t="shared" si="39"/>
        <v/>
      </c>
      <c r="LH22" s="151" t="str">
        <f t="shared" si="40"/>
        <v>-</v>
      </c>
      <c r="LI22" s="103"/>
      <c r="LJ22" s="142" t="str">
        <f>IFERROR(VLOOKUP('2.Datos'!DB22,Listas!$D$37:$E$41,2,FALSE),"")</f>
        <v/>
      </c>
      <c r="LK22" s="142" t="str">
        <f>IFERROR(VLOOKUP('2.Datos'!DC22,Listas!$D$44:$E$48,2,FALSE),"")</f>
        <v/>
      </c>
      <c r="LL22" s="151" t="str">
        <f t="shared" si="41"/>
        <v/>
      </c>
      <c r="LM22" s="151" t="str">
        <f t="shared" si="42"/>
        <v>-</v>
      </c>
      <c r="LN22" s="103"/>
      <c r="LO22" s="142" t="str">
        <f>IFERROR(VLOOKUP('2.Datos'!DF22,Listas!$D$37:$E$41,2,FALSE),"")</f>
        <v/>
      </c>
      <c r="LP22" s="142" t="str">
        <f>IFERROR(VLOOKUP('2.Datos'!DG22,Listas!$D$44:$E$48,2,FALSE),"")</f>
        <v/>
      </c>
      <c r="LQ22" s="151" t="str">
        <f t="shared" si="43"/>
        <v/>
      </c>
      <c r="LR22" s="151" t="str">
        <f t="shared" si="44"/>
        <v>-</v>
      </c>
      <c r="LS22" s="103"/>
      <c r="LT22" s="142" t="str">
        <f>IFERROR(VLOOKUP('2.Datos'!DJ22,Listas!$D$37:$E$41,2,FALSE),"")</f>
        <v/>
      </c>
      <c r="LU22" s="142" t="str">
        <f>IFERROR(VLOOKUP('2.Datos'!DK22,Listas!$D$44:$E$48,2,FALSE),"")</f>
        <v/>
      </c>
      <c r="LV22" s="151" t="str">
        <f t="shared" si="45"/>
        <v/>
      </c>
      <c r="LW22" s="151" t="str">
        <f t="shared" si="46"/>
        <v>-</v>
      </c>
      <c r="LX22" s="103"/>
      <c r="LY22" s="142" t="str">
        <f>IFERROR(VLOOKUP('2.Datos'!DN22,Listas!$D$37:$E$41,2,FALSE),"")</f>
        <v/>
      </c>
      <c r="LZ22" s="142" t="str">
        <f>IFERROR(VLOOKUP('2.Datos'!DO22,Listas!$D$44:$E$48,2,FALSE),"")</f>
        <v/>
      </c>
      <c r="MA22" s="151" t="str">
        <f t="shared" si="47"/>
        <v/>
      </c>
      <c r="MB22" s="151" t="str">
        <f t="shared" si="48"/>
        <v>-</v>
      </c>
      <c r="MC22" s="103"/>
      <c r="MD22" s="142" t="str">
        <f>IFERROR(VLOOKUP('2.Datos'!DR22,Listas!$D$37:$E$41,2,FALSE),"")</f>
        <v/>
      </c>
      <c r="ME22" s="142" t="str">
        <f>IFERROR(VLOOKUP('2.Datos'!DS22,Listas!$D$44:$E$48,2,FALSE),"")</f>
        <v/>
      </c>
      <c r="MF22" s="151" t="str">
        <f t="shared" si="49"/>
        <v/>
      </c>
      <c r="MG22" s="151" t="str">
        <f t="shared" si="50"/>
        <v>-</v>
      </c>
      <c r="MH22"/>
    </row>
    <row r="23" spans="1:346" ht="230.1" customHeight="1" x14ac:dyDescent="0.25">
      <c r="A23" s="377" t="s">
        <v>450</v>
      </c>
      <c r="B23" s="358" t="s">
        <v>60</v>
      </c>
      <c r="C23" s="358" t="s">
        <v>55</v>
      </c>
      <c r="D23" s="356" t="s">
        <v>380</v>
      </c>
      <c r="E23" s="378" t="s">
        <v>301</v>
      </c>
      <c r="F23" s="378" t="s">
        <v>451</v>
      </c>
      <c r="G23" s="257" t="s">
        <v>71</v>
      </c>
      <c r="H23" s="379" t="s">
        <v>452</v>
      </c>
      <c r="I23" s="379" t="s">
        <v>449</v>
      </c>
      <c r="J23" s="379" t="s">
        <v>861</v>
      </c>
      <c r="K23" s="378" t="s">
        <v>458</v>
      </c>
      <c r="L23" s="370" t="s">
        <v>15</v>
      </c>
      <c r="M23" s="358" t="s">
        <v>4</v>
      </c>
      <c r="N23" s="367">
        <v>1</v>
      </c>
      <c r="O23" s="367">
        <v>0</v>
      </c>
      <c r="P23" s="367">
        <v>0</v>
      </c>
      <c r="Q23" s="367">
        <v>1</v>
      </c>
      <c r="R23" s="367">
        <v>0</v>
      </c>
      <c r="S23" s="367">
        <v>0</v>
      </c>
      <c r="T23" s="367">
        <v>1</v>
      </c>
      <c r="U23" s="367">
        <v>0</v>
      </c>
      <c r="V23" s="257" t="s">
        <v>42</v>
      </c>
      <c r="W23" s="257" t="s">
        <v>5</v>
      </c>
      <c r="X23" s="350" t="str">
        <f>IF(AND(HP23&gt;=32,HP23&lt;=80),Listas!$G$36,IF(AND(HP23&gt;=16,HP23&lt;=24),Listas!$G$37,IF(AND(HP23&gt;=5,HP23&lt;=12),Listas!$G$38,IF(AND(HP23&gt;=1,HP23&lt;=4),Listas!$G$39,"-"))))</f>
        <v>Tolerable</v>
      </c>
      <c r="Y23" s="351">
        <f t="shared" si="2"/>
        <v>8</v>
      </c>
      <c r="Z23" s="352">
        <f>IFERROR(VLOOKUP(L23,Listas!$H$4:$I$8,2,FALSE),"")</f>
        <v>4</v>
      </c>
      <c r="AA23" s="254"/>
      <c r="AB23" s="317" t="s">
        <v>881</v>
      </c>
      <c r="AC23" s="254"/>
      <c r="AD23" s="257" t="s">
        <v>42</v>
      </c>
      <c r="AE23" s="257" t="s">
        <v>5</v>
      </c>
      <c r="AF23" s="353" t="str">
        <f>IF(AND(HU23&gt;=32,HU23&lt;=80),Listas!$G$36,IF(AND(HU23&gt;=16,HU23&lt;=24),Listas!$G$37,IF(AND(HU23&gt;=5,HU23&lt;=12),Listas!$G$38,IF(AND(HU23&gt;=1,HU23&lt;=4),Listas!$G$39,"-"))))</f>
        <v>Tolerable</v>
      </c>
      <c r="AG23" s="254" t="s">
        <v>541</v>
      </c>
      <c r="AH23" s="257" t="s">
        <v>42</v>
      </c>
      <c r="AI23" s="257" t="s">
        <v>5</v>
      </c>
      <c r="AJ23" s="353" t="str">
        <f>IF(AND(HZ23&gt;=32,HZ23&lt;=80),Listas!$G$36,IF(AND(HZ23&gt;=16,HZ23&lt;=24),Listas!$G$37,IF(AND(HZ23&gt;=5,HZ23&lt;=12),Listas!$G$38,IF(AND(HZ23&gt;=1,HZ23&lt;=4),Listas!$G$39,"-"))))</f>
        <v>Tolerable</v>
      </c>
      <c r="AK23" s="357"/>
      <c r="AL23" s="361" t="s">
        <v>42</v>
      </c>
      <c r="AM23" s="361" t="s">
        <v>5</v>
      </c>
      <c r="AN23" s="353" t="str">
        <f>IF(AND(IE23&gt;=32,IE23&lt;=80),Listas!$G$36,IF(AND(IE23&gt;=16,IE23&lt;=24),Listas!$G$37,IF(AND(IE23&gt;=5,IE23&lt;=12),Listas!$G$38,IF(AND(IE23&gt;=1,IE23&lt;=4),Listas!$G$39,"-"))))</f>
        <v>Tolerable</v>
      </c>
      <c r="AO23" s="357" t="s">
        <v>672</v>
      </c>
      <c r="AP23" s="358" t="s">
        <v>42</v>
      </c>
      <c r="AQ23" s="358" t="s">
        <v>5</v>
      </c>
      <c r="AR23" s="353" t="str">
        <f>IF(AND(IJ23&gt;=32,IJ23&lt;=80),Listas!$G$36,IF(AND(IJ23&gt;=16,IJ23&lt;=24),Listas!$G$37,IF(AND(IJ23&gt;=5,IJ23&lt;=12),Listas!$G$38,IF(AND(IJ23&gt;=1,IJ23&lt;=4),Listas!$G$39,"-"))))</f>
        <v>Tolerable</v>
      </c>
      <c r="AS23" s="325"/>
      <c r="AT23" s="224"/>
      <c r="AU23" s="224"/>
      <c r="AV23" s="113"/>
      <c r="AW23" s="226"/>
      <c r="AX23" s="224"/>
      <c r="AY23" s="224"/>
      <c r="AZ23" s="113" t="str">
        <f>IF(AND(IT23&gt;=32,IT23&lt;=80),Listas!$G$36,IF(AND(IT23&gt;=16,IT23&lt;=24),Listas!$G$37,IF(AND(IT23&gt;=5,IT23&lt;=12),Listas!$G$38,IF(AND(IT23&gt;=1,IT23&lt;=4),Listas!$G$39,"-"))))</f>
        <v>-</v>
      </c>
      <c r="BA23" s="226"/>
      <c r="BB23" s="224"/>
      <c r="BC23" s="224"/>
      <c r="BD23" s="113" t="str">
        <f>IF(AND(IY23&gt;=32,IY23&lt;=80),Listas!$G$36,IF(AND(IY23&gt;=16,IY23&lt;=24),Listas!$G$37,IF(AND(IY23&gt;=5,IY23&lt;=12),Listas!$G$38,IF(AND(IY23&gt;=1,IY23&lt;=4),Listas!$G$39,"-"))))</f>
        <v>-</v>
      </c>
      <c r="BE23" s="226"/>
      <c r="BF23" s="224"/>
      <c r="BG23" s="224"/>
      <c r="BH23" s="113" t="str">
        <f>IF(AND(JD23&gt;=32,JD23&lt;=80),Listas!$G$36,IF(AND(JD23&gt;=16,JD23&lt;=24),Listas!$G$37,IF(AND(JD23&gt;=5,JD23&lt;=12),Listas!$G$38,IF(AND(JD23&gt;=1,JD23&lt;=4),Listas!$G$39,"-"))))</f>
        <v>-</v>
      </c>
      <c r="BI23" s="226"/>
      <c r="BJ23" s="224"/>
      <c r="BK23" s="224"/>
      <c r="BL23" s="113" t="str">
        <f>IF(AND(JI23&gt;=32,JI23&lt;=80),Listas!$G$36,IF(AND(JI23&gt;=16,JI23&lt;=24),Listas!$G$37,IF(AND(JI23&gt;=5,JI23&lt;=12),Listas!$G$38,IF(AND(JI23&gt;=1,JI23&lt;=4),Listas!$G$39,"-"))))</f>
        <v>-</v>
      </c>
      <c r="BM23" s="226"/>
      <c r="BN23" s="224"/>
      <c r="BO23" s="224"/>
      <c r="BP23" s="113" t="str">
        <f>IF(AND(JN23&gt;=32,JN23&lt;=80),Listas!$G$36,IF(AND(JN23&gt;=16,JN23&lt;=24),Listas!$G$37,IF(AND(JN23&gt;=5,JN23&lt;=12),Listas!$G$38,IF(AND(JN23&gt;=1,JN23&lt;=4),Listas!$G$39,"-"))))</f>
        <v>-</v>
      </c>
      <c r="BQ23" s="226"/>
      <c r="BR23" s="224"/>
      <c r="BS23" s="224"/>
      <c r="BT23" s="113" t="str">
        <f>IF(AND(JS23&gt;=32,JS23&lt;=80),Listas!$G$36,IF(AND(JS23&gt;=16,JS23&lt;=24),Listas!$G$37,IF(AND(JS23&gt;=5,JS23&lt;=12),Listas!$G$38,IF(AND(JS23&gt;=1,JS23&lt;=4),Listas!$G$39,"-"))))</f>
        <v>-</v>
      </c>
      <c r="BU23" s="226"/>
      <c r="BV23" s="223"/>
      <c r="BW23" s="223"/>
      <c r="BX23" s="113" t="str">
        <f>IF(AND(JX23&gt;=32,JX23&lt;=80),Listas!$G$36,IF(AND(JX23&gt;=16,JX23&lt;=24),Listas!$G$37,IF(AND(JX23&gt;=5,JX23&lt;=12),Listas!$G$38,IF(AND(JX23&gt;=1,JX23&lt;=4),Listas!$G$39,"-"))))</f>
        <v>-</v>
      </c>
      <c r="BY23" s="226"/>
      <c r="BZ23" s="223"/>
      <c r="CA23" s="223"/>
      <c r="CB23" s="113" t="str">
        <f>IF(AND(KC23&gt;=32,KC23&lt;=80),Listas!$G$36,IF(AND(KC23&gt;=16,KC23&lt;=24),Listas!$G$37,IF(AND(KC23&gt;=5,KC23&lt;=12),Listas!$G$38,IF(AND(KC23&gt;=1,KC23&lt;=4),Listas!$G$39,"-"))))</f>
        <v>-</v>
      </c>
      <c r="CC23" s="226"/>
      <c r="CD23" s="223"/>
      <c r="CE23" s="223"/>
      <c r="CF23" s="113" t="str">
        <f>IF(AND(KH23&gt;=32,KH23&lt;=80),Listas!$G$36,IF(AND(KH23&gt;=16,KH23&lt;=24),Listas!$G$37,IF(AND(KH23&gt;=5,KH23&lt;=12),Listas!$G$38,IF(AND(KH23&gt;=1,KH23&lt;=4),Listas!$G$39,"-"))))</f>
        <v>-</v>
      </c>
      <c r="CG23" s="226"/>
      <c r="CH23" s="223"/>
      <c r="CI23" s="223"/>
      <c r="CJ23" s="113" t="str">
        <f>IF(AND(KM23&gt;=32,KM23&lt;=80),Listas!$G$36,IF(AND(KM23&gt;=16,KM23&lt;=24),Listas!$G$37,IF(AND(KM23&gt;=5,KM23&lt;=12),Listas!$G$38,IF(AND(KM23&gt;=1,KM23&lt;=4),Listas!$G$39,"-"))))</f>
        <v>-</v>
      </c>
      <c r="CK23" s="226"/>
      <c r="CL23" s="223"/>
      <c r="CM23" s="223"/>
      <c r="CN23" s="113" t="str">
        <f>IF(AND(KR23&gt;=32,KR23&lt;=80),Listas!$G$36,IF(AND(KR23&gt;=16,KR23&lt;=24),Listas!$G$37,IF(AND(KR23&gt;=5,KR23&lt;=12),Listas!$G$38,IF(AND(KR23&gt;=1,KR23&lt;=4),Listas!$G$39,"-"))))</f>
        <v>-</v>
      </c>
      <c r="CO23" s="226"/>
      <c r="CP23" s="223"/>
      <c r="CQ23" s="223"/>
      <c r="CR23" s="113" t="str">
        <f>IF(AND(KW23&gt;=32,KW23&lt;=80),Listas!$G$36,IF(AND(KW23&gt;=16,KW23&lt;=24),Listas!$G$37,IF(AND(KW23&gt;=5,KW23&lt;=12),Listas!$G$38,IF(AND(KW23&gt;=1,KW23&lt;=4),Listas!$G$39,"-"))))</f>
        <v>-</v>
      </c>
      <c r="CS23" s="226"/>
      <c r="CT23" s="223"/>
      <c r="CU23" s="223"/>
      <c r="CV23" s="113" t="str">
        <f>IF(AND(LB23&gt;=32,LB23&lt;=80),Listas!$G$36,IF(AND(LB23&gt;=16,LB23&lt;=24),Listas!$G$37,IF(AND(LB23&gt;=5,LB23&lt;=12),Listas!$G$38,IF(AND(LB23&gt;=1,LB23&lt;=4),Listas!$G$39,"-"))))</f>
        <v>-</v>
      </c>
      <c r="CW23" s="226"/>
      <c r="CX23" s="223"/>
      <c r="CY23" s="223"/>
      <c r="CZ23" s="113" t="str">
        <f>IF(AND(LG23&gt;=32,LG23&lt;=80),Listas!$G$36,IF(AND(LG23&gt;=16,LG23&lt;=24),Listas!$G$37,IF(AND(LG23&gt;=5,LG23&lt;=12),Listas!$G$38,IF(AND(LG23&gt;=1,LG23&lt;=4),Listas!$G$39,"-"))))</f>
        <v>-</v>
      </c>
      <c r="DA23" s="226"/>
      <c r="DB23" s="223"/>
      <c r="DC23" s="223"/>
      <c r="DD23" s="113" t="str">
        <f>IF(AND(LL23&gt;=32,LL23&lt;=80),Listas!$G$36,IF(AND(LL23&gt;=16,LL23&lt;=24),Listas!$G$37,IF(AND(LL23&gt;=5,LL23&lt;=12),Listas!$G$38,IF(AND(LL23&gt;=1,LL23&lt;=4),Listas!$G$39,"-"))))</f>
        <v>-</v>
      </c>
      <c r="DE23" s="226"/>
      <c r="DF23" s="223"/>
      <c r="DG23" s="223"/>
      <c r="DH23" s="113" t="str">
        <f>IF(AND(LQ23&gt;=32,LQ23&lt;=80),Listas!$G$36,IF(AND(LQ23&gt;=16,LQ23&lt;=24),Listas!$G$37,IF(AND(LQ23&gt;=5,LQ23&lt;=12),Listas!$G$38,IF(AND(LQ23&gt;=1,LQ23&lt;=4),Listas!$G$39,"-"))))</f>
        <v>-</v>
      </c>
      <c r="DI23" s="226"/>
      <c r="DJ23" s="223"/>
      <c r="DK23" s="223"/>
      <c r="DL23" s="113" t="str">
        <f>IF(AND(LV23&gt;=32,LV23&lt;=80),Listas!$G$36,IF(AND(LV23&gt;=16,LV23&lt;=24),Listas!$G$37,IF(AND(LV23&gt;=5,LV23&lt;=12),Listas!$G$38,IF(AND(LV23&gt;=1,LV23&lt;=4),Listas!$G$39,"-"))))</f>
        <v>-</v>
      </c>
      <c r="DM23" s="226"/>
      <c r="DN23" s="223"/>
      <c r="DO23" s="223"/>
      <c r="DP23" s="113" t="str">
        <f>IF(AND(MA23&gt;=32,MA23&lt;=80),Listas!$G$36,IF(AND(MA23&gt;=16,MA23&lt;=24),Listas!$G$37,IF(AND(MA23&gt;=5,MA23&lt;=12),Listas!$G$38,IF(AND(MA23&gt;=1,MA23&lt;=4),Listas!$G$39,"-"))))</f>
        <v>-</v>
      </c>
      <c r="DQ23" s="226"/>
      <c r="DR23" s="223"/>
      <c r="DS23" s="223"/>
      <c r="DT23" s="113" t="str">
        <f>IF(AND(MF23&gt;=32,MF23&lt;=80),Listas!$G$36,IF(AND(MF23&gt;=16,MF23&lt;=24),Listas!$G$37,IF(AND(MF23&gt;=5,MF23&lt;=12),Listas!$G$38,IF(AND(MF23&gt;=1,MF23&lt;=4),Listas!$G$39,"-"))))</f>
        <v>-</v>
      </c>
      <c r="HM23" s="150" t="str">
        <f>IF('2.Datos'!A23&lt;&gt;"",'2.Datos'!A23,"")</f>
        <v>R21</v>
      </c>
      <c r="HN23" s="142">
        <f>IFERROR(VLOOKUP('2.Datos'!V23,Listas!$D$37:$E$41,2,FALSE),"")</f>
        <v>1</v>
      </c>
      <c r="HO23" s="142">
        <f>IFERROR(VLOOKUP('2.Datos'!W23,Listas!$D$44:$E$48,2,FALSE),"")</f>
        <v>8</v>
      </c>
      <c r="HP23" s="142">
        <f t="shared" si="0"/>
        <v>8</v>
      </c>
      <c r="HQ23" s="151">
        <f t="shared" si="1"/>
        <v>18</v>
      </c>
      <c r="HR23" s="103"/>
      <c r="HS23" s="142">
        <f>IFERROR(VLOOKUP('2.Datos'!AD23,Listas!$D$37:$E$41,2,FALSE),"")</f>
        <v>1</v>
      </c>
      <c r="HT23" s="142">
        <f>IFERROR(VLOOKUP('2.Datos'!AE23,Listas!$D$44:$E$48,2,FALSE),"")</f>
        <v>8</v>
      </c>
      <c r="HU23" s="151">
        <f t="shared" si="3"/>
        <v>8</v>
      </c>
      <c r="HV23" s="151">
        <f t="shared" si="4"/>
        <v>18</v>
      </c>
      <c r="HW23" s="103"/>
      <c r="HX23" s="142">
        <f>IFERROR(VLOOKUP('2.Datos'!AH23,Listas!$D$37:$E$41,2,FALSE),"")</f>
        <v>1</v>
      </c>
      <c r="HY23" s="142">
        <f>IFERROR(VLOOKUP('2.Datos'!AI23,Listas!$D$44:$E$48,2,FALSE),"")</f>
        <v>8</v>
      </c>
      <c r="HZ23" s="151">
        <f t="shared" si="5"/>
        <v>8</v>
      </c>
      <c r="IA23" s="151">
        <f t="shared" si="6"/>
        <v>18</v>
      </c>
      <c r="IB23" s="103"/>
      <c r="IC23" s="142">
        <f>IFERROR(VLOOKUP('2.Datos'!AL23,Listas!$D$37:$E$41,2,FALSE),"")</f>
        <v>1</v>
      </c>
      <c r="ID23" s="142">
        <f>IFERROR(VLOOKUP('2.Datos'!AM23,Listas!$D$44:$E$48,2,FALSE),"")</f>
        <v>8</v>
      </c>
      <c r="IE23" s="151">
        <f t="shared" si="7"/>
        <v>8</v>
      </c>
      <c r="IF23" s="151">
        <f t="shared" si="8"/>
        <v>18</v>
      </c>
      <c r="IG23" s="103"/>
      <c r="IH23" s="142">
        <f>IFERROR(VLOOKUP('2.Datos'!AP23,Listas!$D$37:$E$41,2,FALSE),"")</f>
        <v>1</v>
      </c>
      <c r="II23" s="142">
        <f>IFERROR(VLOOKUP('2.Datos'!AQ23,Listas!$D$44:$E$48,2,FALSE),"")</f>
        <v>8</v>
      </c>
      <c r="IJ23" s="151">
        <f t="shared" si="9"/>
        <v>8</v>
      </c>
      <c r="IK23" s="151">
        <f t="shared" si="10"/>
        <v>18</v>
      </c>
      <c r="IL23" s="103"/>
      <c r="IM23" s="142" t="str">
        <f>IFERROR(VLOOKUP('2.Datos'!AT23,Listas!$D$37:$E$41,2,FALSE),"")</f>
        <v/>
      </c>
      <c r="IN23" s="142" t="str">
        <f>IFERROR(VLOOKUP('2.Datos'!AU23,Listas!$D$44:$E$48,2,FALSE),"")</f>
        <v/>
      </c>
      <c r="IO23" s="151" t="str">
        <f t="shared" si="11"/>
        <v/>
      </c>
      <c r="IP23" s="151" t="str">
        <f t="shared" si="12"/>
        <v>-</v>
      </c>
      <c r="IQ23" s="103"/>
      <c r="IR23" s="142" t="str">
        <f>IFERROR(VLOOKUP('2.Datos'!AX23,Listas!$D$37:$E$41,2,FALSE),"")</f>
        <v/>
      </c>
      <c r="IS23" s="142" t="str">
        <f>IFERROR(VLOOKUP('2.Datos'!AY23,Listas!$D$44:$E$48,2,FALSE),"")</f>
        <v/>
      </c>
      <c r="IT23" s="151" t="str">
        <f t="shared" si="13"/>
        <v/>
      </c>
      <c r="IU23" s="151" t="str">
        <f t="shared" si="14"/>
        <v>-</v>
      </c>
      <c r="IV23" s="103"/>
      <c r="IW23" s="142" t="str">
        <f>IFERROR(VLOOKUP('2.Datos'!BB23,Listas!$D$37:$E$41,2,FALSE),"")</f>
        <v/>
      </c>
      <c r="IX23" s="142" t="str">
        <f>IFERROR(VLOOKUP('2.Datos'!BC23,Listas!$D$44:$E$48,2,FALSE),"")</f>
        <v/>
      </c>
      <c r="IY23" s="151" t="str">
        <f t="shared" si="15"/>
        <v/>
      </c>
      <c r="IZ23" s="151" t="str">
        <f t="shared" si="16"/>
        <v>-</v>
      </c>
      <c r="JA23" s="103"/>
      <c r="JB23" s="142" t="str">
        <f>IFERROR(VLOOKUP('2.Datos'!BF23,Listas!$D$37:$E$41,2,FALSE),"")</f>
        <v/>
      </c>
      <c r="JC23" s="142" t="str">
        <f>IFERROR(VLOOKUP('2.Datos'!BG23,Listas!$D$44:$E$48,2,FALSE),"")</f>
        <v/>
      </c>
      <c r="JD23" s="151" t="str">
        <f t="shared" si="17"/>
        <v/>
      </c>
      <c r="JE23" s="151" t="str">
        <f t="shared" si="18"/>
        <v>-</v>
      </c>
      <c r="JF23" s="103"/>
      <c r="JG23" s="142" t="str">
        <f>IFERROR(VLOOKUP('2.Datos'!BJ23,Listas!$D$37:$E$41,2,FALSE),"")</f>
        <v/>
      </c>
      <c r="JH23" s="142" t="str">
        <f>IFERROR(VLOOKUP('2.Datos'!BK23,Listas!$D$44:$E$48,2,FALSE),"")</f>
        <v/>
      </c>
      <c r="JI23" s="151" t="str">
        <f t="shared" si="19"/>
        <v/>
      </c>
      <c r="JJ23" s="151" t="str">
        <f t="shared" si="20"/>
        <v>-</v>
      </c>
      <c r="JK23" s="103"/>
      <c r="JL23" s="142" t="str">
        <f>IFERROR(VLOOKUP('2.Datos'!BN23,Listas!$D$37:$E$41,2,FALSE),"")</f>
        <v/>
      </c>
      <c r="JM23" s="142" t="str">
        <f>IFERROR(VLOOKUP('2.Datos'!BO23,Listas!$D$44:$E$48,2,FALSE),"")</f>
        <v/>
      </c>
      <c r="JN23" s="151" t="str">
        <f t="shared" si="21"/>
        <v/>
      </c>
      <c r="JO23" s="151" t="str">
        <f t="shared" si="22"/>
        <v>-</v>
      </c>
      <c r="JP23" s="103"/>
      <c r="JQ23" s="142" t="str">
        <f>IFERROR(VLOOKUP('2.Datos'!BR23,Listas!$D$37:$E$41,2,FALSE),"")</f>
        <v/>
      </c>
      <c r="JR23" s="142" t="str">
        <f>IFERROR(VLOOKUP('2.Datos'!BS23,Listas!$D$44:$E$48,2,FALSE),"")</f>
        <v/>
      </c>
      <c r="JS23" s="151" t="str">
        <f t="shared" si="23"/>
        <v/>
      </c>
      <c r="JT23" s="151" t="str">
        <f t="shared" si="24"/>
        <v>-</v>
      </c>
      <c r="JU23" s="103"/>
      <c r="JV23" s="142" t="str">
        <f>IFERROR(VLOOKUP('2.Datos'!BV23,Listas!$D$37:$E$41,2,FALSE),"")</f>
        <v/>
      </c>
      <c r="JW23" s="142" t="str">
        <f>IFERROR(VLOOKUP('2.Datos'!BW23,Listas!$D$44:$E$48,2,FALSE),"")</f>
        <v/>
      </c>
      <c r="JX23" s="151" t="str">
        <f t="shared" si="25"/>
        <v/>
      </c>
      <c r="JY23" s="151" t="str">
        <f t="shared" si="26"/>
        <v>-</v>
      </c>
      <c r="JZ23" s="103"/>
      <c r="KA23" s="142" t="str">
        <f>IFERROR(VLOOKUP('2.Datos'!BZ23,Listas!$D$37:$E$41,2,FALSE),"")</f>
        <v/>
      </c>
      <c r="KB23" s="142" t="str">
        <f>IFERROR(VLOOKUP('2.Datos'!CA23,Listas!$D$44:$E$48,2,FALSE),"")</f>
        <v/>
      </c>
      <c r="KC23" s="151" t="str">
        <f t="shared" si="27"/>
        <v/>
      </c>
      <c r="KD23" s="151" t="str">
        <f t="shared" si="28"/>
        <v>-</v>
      </c>
      <c r="KE23" s="103"/>
      <c r="KF23" s="142" t="str">
        <f>IFERROR(VLOOKUP('2.Datos'!CD23,Listas!$D$37:$E$41,2,FALSE),"")</f>
        <v/>
      </c>
      <c r="KG23" s="142" t="str">
        <f>IFERROR(VLOOKUP('2.Datos'!CE23,Listas!$D$44:$E$48,2,FALSE),"")</f>
        <v/>
      </c>
      <c r="KH23" s="151" t="str">
        <f t="shared" si="29"/>
        <v/>
      </c>
      <c r="KI23" s="151" t="str">
        <f t="shared" si="30"/>
        <v>-</v>
      </c>
      <c r="KJ23" s="103"/>
      <c r="KK23" s="142" t="str">
        <f>IFERROR(VLOOKUP('2.Datos'!CH23,Listas!$D$37:$E$41,2,FALSE),"")</f>
        <v/>
      </c>
      <c r="KL23" s="142" t="str">
        <f>IFERROR(VLOOKUP('2.Datos'!CI23,Listas!$D$44:$E$48,2,FALSE),"")</f>
        <v/>
      </c>
      <c r="KM23" s="151" t="str">
        <f t="shared" si="31"/>
        <v/>
      </c>
      <c r="KN23" s="151" t="str">
        <f t="shared" si="32"/>
        <v>-</v>
      </c>
      <c r="KO23" s="103"/>
      <c r="KP23" s="142" t="str">
        <f>IFERROR(VLOOKUP('2.Datos'!CL23,Listas!$D$37:$E$41,2,FALSE),"")</f>
        <v/>
      </c>
      <c r="KQ23" s="142" t="str">
        <f>IFERROR(VLOOKUP('2.Datos'!CM23,Listas!$D$44:$E$48,2,FALSE),"")</f>
        <v/>
      </c>
      <c r="KR23" s="151" t="str">
        <f t="shared" si="33"/>
        <v/>
      </c>
      <c r="KS23" s="151" t="str">
        <f t="shared" si="34"/>
        <v>-</v>
      </c>
      <c r="KT23" s="103"/>
      <c r="KU23" s="142" t="str">
        <f>IFERROR(VLOOKUP('2.Datos'!CP23,Listas!$D$37:$E$41,2,FALSE),"")</f>
        <v/>
      </c>
      <c r="KV23" s="142" t="str">
        <f>IFERROR(VLOOKUP('2.Datos'!CQ23,Listas!$D$44:$E$48,2,FALSE),"")</f>
        <v/>
      </c>
      <c r="KW23" s="151" t="str">
        <f t="shared" si="35"/>
        <v/>
      </c>
      <c r="KX23" s="151" t="str">
        <f t="shared" si="36"/>
        <v>-</v>
      </c>
      <c r="KY23" s="103"/>
      <c r="KZ23" s="142" t="str">
        <f>IFERROR(VLOOKUP('2.Datos'!CT23,Listas!$D$37:$E$41,2,FALSE),"")</f>
        <v/>
      </c>
      <c r="LA23" s="142" t="str">
        <f>IFERROR(VLOOKUP('2.Datos'!CU23,Listas!$D$44:$E$48,2,FALSE),"")</f>
        <v/>
      </c>
      <c r="LB23" s="151" t="str">
        <f t="shared" si="37"/>
        <v/>
      </c>
      <c r="LC23" s="151" t="str">
        <f t="shared" si="38"/>
        <v>-</v>
      </c>
      <c r="LD23" s="103"/>
      <c r="LE23" s="142" t="str">
        <f>IFERROR(VLOOKUP('2.Datos'!CX23,Listas!$D$37:$E$41,2,FALSE),"")</f>
        <v/>
      </c>
      <c r="LF23" s="142" t="str">
        <f>IFERROR(VLOOKUP('2.Datos'!CY23,Listas!$D$44:$E$48,2,FALSE),"")</f>
        <v/>
      </c>
      <c r="LG23" s="151" t="str">
        <f t="shared" si="39"/>
        <v/>
      </c>
      <c r="LH23" s="151" t="str">
        <f t="shared" si="40"/>
        <v>-</v>
      </c>
      <c r="LI23" s="103"/>
      <c r="LJ23" s="142" t="str">
        <f>IFERROR(VLOOKUP('2.Datos'!DB23,Listas!$D$37:$E$41,2,FALSE),"")</f>
        <v/>
      </c>
      <c r="LK23" s="142" t="str">
        <f>IFERROR(VLOOKUP('2.Datos'!DC23,Listas!$D$44:$E$48,2,FALSE),"")</f>
        <v/>
      </c>
      <c r="LL23" s="151" t="str">
        <f t="shared" si="41"/>
        <v/>
      </c>
      <c r="LM23" s="151" t="str">
        <f t="shared" si="42"/>
        <v>-</v>
      </c>
      <c r="LN23" s="103"/>
      <c r="LO23" s="142" t="str">
        <f>IFERROR(VLOOKUP('2.Datos'!DF23,Listas!$D$37:$E$41,2,FALSE),"")</f>
        <v/>
      </c>
      <c r="LP23" s="142" t="str">
        <f>IFERROR(VLOOKUP('2.Datos'!DG23,Listas!$D$44:$E$48,2,FALSE),"")</f>
        <v/>
      </c>
      <c r="LQ23" s="151" t="str">
        <f t="shared" si="43"/>
        <v/>
      </c>
      <c r="LR23" s="151" t="str">
        <f t="shared" si="44"/>
        <v>-</v>
      </c>
      <c r="LS23" s="103"/>
      <c r="LT23" s="142" t="str">
        <f>IFERROR(VLOOKUP('2.Datos'!DJ23,Listas!$D$37:$E$41,2,FALSE),"")</f>
        <v/>
      </c>
      <c r="LU23" s="142" t="str">
        <f>IFERROR(VLOOKUP('2.Datos'!DK23,Listas!$D$44:$E$48,2,FALSE),"")</f>
        <v/>
      </c>
      <c r="LV23" s="151" t="str">
        <f t="shared" si="45"/>
        <v/>
      </c>
      <c r="LW23" s="151" t="str">
        <f t="shared" si="46"/>
        <v>-</v>
      </c>
      <c r="LX23" s="103"/>
      <c r="LY23" s="142" t="str">
        <f>IFERROR(VLOOKUP('2.Datos'!DN23,Listas!$D$37:$E$41,2,FALSE),"")</f>
        <v/>
      </c>
      <c r="LZ23" s="142" t="str">
        <f>IFERROR(VLOOKUP('2.Datos'!DO23,Listas!$D$44:$E$48,2,FALSE),"")</f>
        <v/>
      </c>
      <c r="MA23" s="151" t="str">
        <f t="shared" si="47"/>
        <v/>
      </c>
      <c r="MB23" s="151" t="str">
        <f t="shared" si="48"/>
        <v>-</v>
      </c>
      <c r="MC23" s="103"/>
      <c r="MD23" s="142" t="str">
        <f>IFERROR(VLOOKUP('2.Datos'!DR23,Listas!$D$37:$E$41,2,FALSE),"")</f>
        <v/>
      </c>
      <c r="ME23" s="142" t="str">
        <f>IFERROR(VLOOKUP('2.Datos'!DS23,Listas!$D$44:$E$48,2,FALSE),"")</f>
        <v/>
      </c>
      <c r="MF23" s="151" t="str">
        <f t="shared" si="49"/>
        <v/>
      </c>
      <c r="MG23" s="151" t="str">
        <f t="shared" si="50"/>
        <v>-</v>
      </c>
      <c r="MH23"/>
    </row>
    <row r="24" spans="1:346" ht="159.94999999999999" customHeight="1" x14ac:dyDescent="0.25">
      <c r="A24" s="377" t="s">
        <v>453</v>
      </c>
      <c r="B24" s="358" t="s">
        <v>60</v>
      </c>
      <c r="C24" s="358" t="s">
        <v>55</v>
      </c>
      <c r="D24" s="356" t="s">
        <v>380</v>
      </c>
      <c r="E24" s="378" t="s">
        <v>303</v>
      </c>
      <c r="F24" s="378" t="s">
        <v>658</v>
      </c>
      <c r="G24" s="257" t="s">
        <v>68</v>
      </c>
      <c r="H24" s="379" t="s">
        <v>862</v>
      </c>
      <c r="I24" s="379" t="s">
        <v>449</v>
      </c>
      <c r="J24" s="379" t="s">
        <v>863</v>
      </c>
      <c r="K24" s="378" t="s">
        <v>458</v>
      </c>
      <c r="L24" s="370" t="s">
        <v>15</v>
      </c>
      <c r="M24" s="358" t="s">
        <v>4</v>
      </c>
      <c r="N24" s="367">
        <v>1</v>
      </c>
      <c r="O24" s="367">
        <v>0</v>
      </c>
      <c r="P24" s="367">
        <v>0</v>
      </c>
      <c r="Q24" s="367">
        <v>1</v>
      </c>
      <c r="R24" s="367">
        <v>0</v>
      </c>
      <c r="S24" s="367">
        <v>0</v>
      </c>
      <c r="T24" s="367">
        <v>1</v>
      </c>
      <c r="U24" s="367">
        <v>0</v>
      </c>
      <c r="V24" s="257" t="s">
        <v>43</v>
      </c>
      <c r="W24" s="257" t="s">
        <v>8</v>
      </c>
      <c r="X24" s="350" t="str">
        <f>IF(AND(HP24&gt;=32,HP24&lt;=80),Listas!$G$36,IF(AND(HP24&gt;=16,HP24&lt;=24),Listas!$G$37,IF(AND(HP24&gt;=5,HP24&lt;=12),Listas!$G$38,IF(AND(HP24&gt;=1,HP24&lt;=4),Listas!$G$39,"-"))))</f>
        <v>Tolerable</v>
      </c>
      <c r="Y24" s="351">
        <f t="shared" si="2"/>
        <v>8</v>
      </c>
      <c r="Z24" s="352">
        <f>IFERROR(VLOOKUP(L24,Listas!$H$4:$I$8,2,FALSE),"")</f>
        <v>4</v>
      </c>
      <c r="AA24" s="254"/>
      <c r="AB24" s="317" t="s">
        <v>645</v>
      </c>
      <c r="AC24" s="254"/>
      <c r="AD24" s="257" t="s">
        <v>43</v>
      </c>
      <c r="AE24" s="257" t="s">
        <v>8</v>
      </c>
      <c r="AF24" s="353" t="str">
        <f>IF(AND(HU24&gt;=32,HU24&lt;=80),Listas!$G$36,IF(AND(HU24&gt;=16,HU24&lt;=24),Listas!$G$37,IF(AND(HU24&gt;=5,HU24&lt;=12),Listas!$G$38,IF(AND(HU24&gt;=1,HU24&lt;=4),Listas!$G$39,"-"))))</f>
        <v>Tolerable</v>
      </c>
      <c r="AG24" s="254" t="s">
        <v>540</v>
      </c>
      <c r="AH24" s="257" t="s">
        <v>43</v>
      </c>
      <c r="AI24" s="257" t="s">
        <v>8</v>
      </c>
      <c r="AJ24" s="353" t="str">
        <f>IF(AND(HZ24&gt;=32,HZ24&lt;=80),Listas!$G$36,IF(AND(HZ24&gt;=16,HZ24&lt;=24),Listas!$G$37,IF(AND(HZ24&gt;=5,HZ24&lt;=12),Listas!$G$38,IF(AND(HZ24&gt;=1,HZ24&lt;=4),Listas!$G$39,"-"))))</f>
        <v>Tolerable</v>
      </c>
      <c r="AK24" s="357"/>
      <c r="AL24" s="361" t="s">
        <v>43</v>
      </c>
      <c r="AM24" s="361" t="s">
        <v>8</v>
      </c>
      <c r="AN24" s="353" t="str">
        <f>IF(AND(IE24&gt;=32,IE24&lt;=80),Listas!$G$36,IF(AND(IE24&gt;=16,IE24&lt;=24),Listas!$G$37,IF(AND(IE24&gt;=5,IE24&lt;=12),Listas!$G$38,IF(AND(IE24&gt;=1,IE24&lt;=4),Listas!$G$39,"-"))))</f>
        <v>Tolerable</v>
      </c>
      <c r="AO24" s="357" t="s">
        <v>672</v>
      </c>
      <c r="AP24" s="358" t="s">
        <v>43</v>
      </c>
      <c r="AQ24" s="358" t="s">
        <v>9</v>
      </c>
      <c r="AR24" s="353" t="str">
        <f>IF(AND(IJ24&gt;=32,IJ24&lt;=80),Listas!$G$36,IF(AND(IJ24&gt;=16,IJ24&lt;=24),Listas!$G$37,IF(AND(IJ24&gt;=5,IJ24&lt;=12),Listas!$G$38,IF(AND(IJ24&gt;=1,IJ24&lt;=4),Listas!$G$39,"-"))))</f>
        <v>Aceptable</v>
      </c>
      <c r="AS24" s="325"/>
      <c r="AT24" s="224"/>
      <c r="AU24" s="224"/>
      <c r="AV24" s="113"/>
      <c r="AW24" s="226"/>
      <c r="AX24" s="224"/>
      <c r="AY24" s="224"/>
      <c r="AZ24" s="113" t="str">
        <f>IF(AND(IT24&gt;=32,IT24&lt;=80),Listas!$G$36,IF(AND(IT24&gt;=16,IT24&lt;=24),Listas!$G$37,IF(AND(IT24&gt;=5,IT24&lt;=12),Listas!$G$38,IF(AND(IT24&gt;=1,IT24&lt;=4),Listas!$G$39,"-"))))</f>
        <v>-</v>
      </c>
      <c r="BA24" s="226"/>
      <c r="BB24" s="224"/>
      <c r="BC24" s="224"/>
      <c r="BD24" s="113" t="str">
        <f>IF(AND(IY24&gt;=32,IY24&lt;=80),Listas!$G$36,IF(AND(IY24&gt;=16,IY24&lt;=24),Listas!$G$37,IF(AND(IY24&gt;=5,IY24&lt;=12),Listas!$G$38,IF(AND(IY24&gt;=1,IY24&lt;=4),Listas!$G$39,"-"))))</f>
        <v>-</v>
      </c>
      <c r="BE24" s="226"/>
      <c r="BF24" s="224"/>
      <c r="BG24" s="224"/>
      <c r="BH24" s="113" t="str">
        <f>IF(AND(JD24&gt;=32,JD24&lt;=80),Listas!$G$36,IF(AND(JD24&gt;=16,JD24&lt;=24),Listas!$G$37,IF(AND(JD24&gt;=5,JD24&lt;=12),Listas!$G$38,IF(AND(JD24&gt;=1,JD24&lt;=4),Listas!$G$39,"-"))))</f>
        <v>-</v>
      </c>
      <c r="BI24" s="226"/>
      <c r="BJ24" s="224"/>
      <c r="BK24" s="224"/>
      <c r="BL24" s="113" t="str">
        <f>IF(AND(JI24&gt;=32,JI24&lt;=80),Listas!$G$36,IF(AND(JI24&gt;=16,JI24&lt;=24),Listas!$G$37,IF(AND(JI24&gt;=5,JI24&lt;=12),Listas!$G$38,IF(AND(JI24&gt;=1,JI24&lt;=4),Listas!$G$39,"-"))))</f>
        <v>-</v>
      </c>
      <c r="BM24" s="226"/>
      <c r="BN24" s="224"/>
      <c r="BO24" s="224"/>
      <c r="BP24" s="113" t="str">
        <f>IF(AND(JN24&gt;=32,JN24&lt;=80),Listas!$G$36,IF(AND(JN24&gt;=16,JN24&lt;=24),Listas!$G$37,IF(AND(JN24&gt;=5,JN24&lt;=12),Listas!$G$38,IF(AND(JN24&gt;=1,JN24&lt;=4),Listas!$G$39,"-"))))</f>
        <v>-</v>
      </c>
      <c r="BQ24" s="226"/>
      <c r="BR24" s="224"/>
      <c r="BS24" s="224"/>
      <c r="BT24" s="113" t="str">
        <f>IF(AND(JS24&gt;=32,JS24&lt;=80),Listas!$G$36,IF(AND(JS24&gt;=16,JS24&lt;=24),Listas!$G$37,IF(AND(JS24&gt;=5,JS24&lt;=12),Listas!$G$38,IF(AND(JS24&gt;=1,JS24&lt;=4),Listas!$G$39,"-"))))</f>
        <v>-</v>
      </c>
      <c r="BU24" s="226"/>
      <c r="BV24" s="223"/>
      <c r="BW24" s="223"/>
      <c r="BX24" s="113" t="str">
        <f>IF(AND(JX24&gt;=32,JX24&lt;=80),Listas!$G$36,IF(AND(JX24&gt;=16,JX24&lt;=24),Listas!$G$37,IF(AND(JX24&gt;=5,JX24&lt;=12),Listas!$G$38,IF(AND(JX24&gt;=1,JX24&lt;=4),Listas!$G$39,"-"))))</f>
        <v>-</v>
      </c>
      <c r="BY24" s="226"/>
      <c r="BZ24" s="223"/>
      <c r="CA24" s="223"/>
      <c r="CB24" s="113" t="str">
        <f>IF(AND(KC24&gt;=32,KC24&lt;=80),Listas!$G$36,IF(AND(KC24&gt;=16,KC24&lt;=24),Listas!$G$37,IF(AND(KC24&gt;=5,KC24&lt;=12),Listas!$G$38,IF(AND(KC24&gt;=1,KC24&lt;=4),Listas!$G$39,"-"))))</f>
        <v>-</v>
      </c>
      <c r="CC24" s="226"/>
      <c r="CD24" s="223"/>
      <c r="CE24" s="223"/>
      <c r="CF24" s="113" t="str">
        <f>IF(AND(KH24&gt;=32,KH24&lt;=80),Listas!$G$36,IF(AND(KH24&gt;=16,KH24&lt;=24),Listas!$G$37,IF(AND(KH24&gt;=5,KH24&lt;=12),Listas!$G$38,IF(AND(KH24&gt;=1,KH24&lt;=4),Listas!$G$39,"-"))))</f>
        <v>-</v>
      </c>
      <c r="CG24" s="226"/>
      <c r="CH24" s="223"/>
      <c r="CI24" s="223"/>
      <c r="CJ24" s="113" t="str">
        <f>IF(AND(KM24&gt;=32,KM24&lt;=80),Listas!$G$36,IF(AND(KM24&gt;=16,KM24&lt;=24),Listas!$G$37,IF(AND(KM24&gt;=5,KM24&lt;=12),Listas!$G$38,IF(AND(KM24&gt;=1,KM24&lt;=4),Listas!$G$39,"-"))))</f>
        <v>-</v>
      </c>
      <c r="CK24" s="226"/>
      <c r="CL24" s="223"/>
      <c r="CM24" s="223"/>
      <c r="CN24" s="113" t="str">
        <f>IF(AND(KR24&gt;=32,KR24&lt;=80),Listas!$G$36,IF(AND(KR24&gt;=16,KR24&lt;=24),Listas!$G$37,IF(AND(KR24&gt;=5,KR24&lt;=12),Listas!$G$38,IF(AND(KR24&gt;=1,KR24&lt;=4),Listas!$G$39,"-"))))</f>
        <v>-</v>
      </c>
      <c r="CO24" s="226"/>
      <c r="CP24" s="223"/>
      <c r="CQ24" s="223"/>
      <c r="CR24" s="113" t="str">
        <f>IF(AND(KW24&gt;=32,KW24&lt;=80),Listas!$G$36,IF(AND(KW24&gt;=16,KW24&lt;=24),Listas!$G$37,IF(AND(KW24&gt;=5,KW24&lt;=12),Listas!$G$38,IF(AND(KW24&gt;=1,KW24&lt;=4),Listas!$G$39,"-"))))</f>
        <v>-</v>
      </c>
      <c r="CS24" s="226"/>
      <c r="CT24" s="223"/>
      <c r="CU24" s="223"/>
      <c r="CV24" s="113" t="str">
        <f>IF(AND(LB24&gt;=32,LB24&lt;=80),Listas!$G$36,IF(AND(LB24&gt;=16,LB24&lt;=24),Listas!$G$37,IF(AND(LB24&gt;=5,LB24&lt;=12),Listas!$G$38,IF(AND(LB24&gt;=1,LB24&lt;=4),Listas!$G$39,"-"))))</f>
        <v>-</v>
      </c>
      <c r="CW24" s="226"/>
      <c r="CX24" s="223"/>
      <c r="CY24" s="223"/>
      <c r="CZ24" s="113" t="str">
        <f>IF(AND(LG24&gt;=32,LG24&lt;=80),Listas!$G$36,IF(AND(LG24&gt;=16,LG24&lt;=24),Listas!$G$37,IF(AND(LG24&gt;=5,LG24&lt;=12),Listas!$G$38,IF(AND(LG24&gt;=1,LG24&lt;=4),Listas!$G$39,"-"))))</f>
        <v>-</v>
      </c>
      <c r="DA24" s="226"/>
      <c r="DB24" s="223"/>
      <c r="DC24" s="223"/>
      <c r="DD24" s="113" t="str">
        <f>IF(AND(LL24&gt;=32,LL24&lt;=80),Listas!$G$36,IF(AND(LL24&gt;=16,LL24&lt;=24),Listas!$G$37,IF(AND(LL24&gt;=5,LL24&lt;=12),Listas!$G$38,IF(AND(LL24&gt;=1,LL24&lt;=4),Listas!$G$39,"-"))))</f>
        <v>-</v>
      </c>
      <c r="DE24" s="226"/>
      <c r="DF24" s="223"/>
      <c r="DG24" s="223"/>
      <c r="DH24" s="113" t="str">
        <f>IF(AND(LQ24&gt;=32,LQ24&lt;=80),Listas!$G$36,IF(AND(LQ24&gt;=16,LQ24&lt;=24),Listas!$G$37,IF(AND(LQ24&gt;=5,LQ24&lt;=12),Listas!$G$38,IF(AND(LQ24&gt;=1,LQ24&lt;=4),Listas!$G$39,"-"))))</f>
        <v>-</v>
      </c>
      <c r="DI24" s="226"/>
      <c r="DJ24" s="223"/>
      <c r="DK24" s="223"/>
      <c r="DL24" s="113" t="str">
        <f>IF(AND(LV24&gt;=32,LV24&lt;=80),Listas!$G$36,IF(AND(LV24&gt;=16,LV24&lt;=24),Listas!$G$37,IF(AND(LV24&gt;=5,LV24&lt;=12),Listas!$G$38,IF(AND(LV24&gt;=1,LV24&lt;=4),Listas!$G$39,"-"))))</f>
        <v>-</v>
      </c>
      <c r="DM24" s="226"/>
      <c r="DN24" s="223"/>
      <c r="DO24" s="223"/>
      <c r="DP24" s="113" t="str">
        <f>IF(AND(MA24&gt;=32,MA24&lt;=80),Listas!$G$36,IF(AND(MA24&gt;=16,MA24&lt;=24),Listas!$G$37,IF(AND(MA24&gt;=5,MA24&lt;=12),Listas!$G$38,IF(AND(MA24&gt;=1,MA24&lt;=4),Listas!$G$39,"-"))))</f>
        <v>-</v>
      </c>
      <c r="DQ24" s="226"/>
      <c r="DR24" s="223"/>
      <c r="DS24" s="223"/>
      <c r="DT24" s="113" t="str">
        <f>IF(AND(MF24&gt;=32,MF24&lt;=80),Listas!$G$36,IF(AND(MF24&gt;=16,MF24&lt;=24),Listas!$G$37,IF(AND(MF24&gt;=5,MF24&lt;=12),Listas!$G$38,IF(AND(MF24&gt;=1,MF24&lt;=4),Listas!$G$39,"-"))))</f>
        <v>-</v>
      </c>
      <c r="HM24" s="150" t="str">
        <f>IF('2.Datos'!A24&lt;&gt;"",'2.Datos'!A24,"")</f>
        <v>R22</v>
      </c>
      <c r="HN24" s="142">
        <f>IFERROR(VLOOKUP('2.Datos'!V24,Listas!$D$37:$E$41,2,FALSE),"")</f>
        <v>2</v>
      </c>
      <c r="HO24" s="142">
        <f>IFERROR(VLOOKUP('2.Datos'!W24,Listas!$D$44:$E$48,2,FALSE),"")</f>
        <v>4</v>
      </c>
      <c r="HP24" s="142">
        <f t="shared" si="0"/>
        <v>8</v>
      </c>
      <c r="HQ24" s="151">
        <f t="shared" si="1"/>
        <v>24</v>
      </c>
      <c r="HR24" s="103"/>
      <c r="HS24" s="142">
        <f>IFERROR(VLOOKUP('2.Datos'!AD24,Listas!$D$37:$E$41,2,FALSE),"")</f>
        <v>2</v>
      </c>
      <c r="HT24" s="142">
        <f>IFERROR(VLOOKUP('2.Datos'!AE24,Listas!$D$44:$E$48,2,FALSE),"")</f>
        <v>4</v>
      </c>
      <c r="HU24" s="151">
        <f t="shared" si="3"/>
        <v>8</v>
      </c>
      <c r="HV24" s="151">
        <f t="shared" si="4"/>
        <v>24</v>
      </c>
      <c r="HW24" s="103"/>
      <c r="HX24" s="142">
        <f>IFERROR(VLOOKUP('2.Datos'!AH24,Listas!$D$37:$E$41,2,FALSE),"")</f>
        <v>2</v>
      </c>
      <c r="HY24" s="142">
        <f>IFERROR(VLOOKUP('2.Datos'!AI24,Listas!$D$44:$E$48,2,FALSE),"")</f>
        <v>4</v>
      </c>
      <c r="HZ24" s="151">
        <f t="shared" si="5"/>
        <v>8</v>
      </c>
      <c r="IA24" s="151">
        <f t="shared" si="6"/>
        <v>24</v>
      </c>
      <c r="IB24" s="103"/>
      <c r="IC24" s="142">
        <f>IFERROR(VLOOKUP('2.Datos'!AL24,Listas!$D$37:$E$41,2,FALSE),"")</f>
        <v>2</v>
      </c>
      <c r="ID24" s="142">
        <f>IFERROR(VLOOKUP('2.Datos'!AM24,Listas!$D$44:$E$48,2,FALSE),"")</f>
        <v>4</v>
      </c>
      <c r="IE24" s="151">
        <f t="shared" si="7"/>
        <v>8</v>
      </c>
      <c r="IF24" s="151">
        <f t="shared" si="8"/>
        <v>24</v>
      </c>
      <c r="IG24" s="103"/>
      <c r="IH24" s="142">
        <f>IFERROR(VLOOKUP('2.Datos'!AP24,Listas!$D$37:$E$41,2,FALSE),"")</f>
        <v>2</v>
      </c>
      <c r="II24" s="142">
        <f>IFERROR(VLOOKUP('2.Datos'!AQ24,Listas!$D$44:$E$48,2,FALSE),"")</f>
        <v>2</v>
      </c>
      <c r="IJ24" s="151">
        <f t="shared" si="9"/>
        <v>4</v>
      </c>
      <c r="IK24" s="151">
        <f t="shared" si="10"/>
        <v>22</v>
      </c>
      <c r="IL24" s="103"/>
      <c r="IM24" s="142" t="str">
        <f>IFERROR(VLOOKUP('2.Datos'!AT24,Listas!$D$37:$E$41,2,FALSE),"")</f>
        <v/>
      </c>
      <c r="IN24" s="142" t="str">
        <f>IFERROR(VLOOKUP('2.Datos'!AU24,Listas!$D$44:$E$48,2,FALSE),"")</f>
        <v/>
      </c>
      <c r="IO24" s="151" t="str">
        <f t="shared" si="11"/>
        <v/>
      </c>
      <c r="IP24" s="151" t="str">
        <f t="shared" si="12"/>
        <v>-</v>
      </c>
      <c r="IQ24" s="103"/>
      <c r="IR24" s="142" t="str">
        <f>IFERROR(VLOOKUP('2.Datos'!AX24,Listas!$D$37:$E$41,2,FALSE),"")</f>
        <v/>
      </c>
      <c r="IS24" s="142" t="str">
        <f>IFERROR(VLOOKUP('2.Datos'!AY24,Listas!$D$44:$E$48,2,FALSE),"")</f>
        <v/>
      </c>
      <c r="IT24" s="151" t="str">
        <f t="shared" si="13"/>
        <v/>
      </c>
      <c r="IU24" s="151" t="str">
        <f t="shared" si="14"/>
        <v>-</v>
      </c>
      <c r="IV24" s="103"/>
      <c r="IW24" s="142" t="str">
        <f>IFERROR(VLOOKUP('2.Datos'!BB24,Listas!$D$37:$E$41,2,FALSE),"")</f>
        <v/>
      </c>
      <c r="IX24" s="142" t="str">
        <f>IFERROR(VLOOKUP('2.Datos'!BC24,Listas!$D$44:$E$48,2,FALSE),"")</f>
        <v/>
      </c>
      <c r="IY24" s="151" t="str">
        <f t="shared" si="15"/>
        <v/>
      </c>
      <c r="IZ24" s="151" t="str">
        <f t="shared" si="16"/>
        <v>-</v>
      </c>
      <c r="JA24" s="103"/>
      <c r="JB24" s="142" t="str">
        <f>IFERROR(VLOOKUP('2.Datos'!BF24,Listas!$D$37:$E$41,2,FALSE),"")</f>
        <v/>
      </c>
      <c r="JC24" s="142" t="str">
        <f>IFERROR(VLOOKUP('2.Datos'!BG24,Listas!$D$44:$E$48,2,FALSE),"")</f>
        <v/>
      </c>
      <c r="JD24" s="151" t="str">
        <f t="shared" si="17"/>
        <v/>
      </c>
      <c r="JE24" s="151" t="str">
        <f t="shared" si="18"/>
        <v>-</v>
      </c>
      <c r="JF24" s="103"/>
      <c r="JG24" s="142" t="str">
        <f>IFERROR(VLOOKUP('2.Datos'!BJ24,Listas!$D$37:$E$41,2,FALSE),"")</f>
        <v/>
      </c>
      <c r="JH24" s="142" t="str">
        <f>IFERROR(VLOOKUP('2.Datos'!BK24,Listas!$D$44:$E$48,2,FALSE),"")</f>
        <v/>
      </c>
      <c r="JI24" s="151" t="str">
        <f t="shared" si="19"/>
        <v/>
      </c>
      <c r="JJ24" s="151" t="str">
        <f t="shared" si="20"/>
        <v>-</v>
      </c>
      <c r="JK24" s="103"/>
      <c r="JL24" s="142" t="str">
        <f>IFERROR(VLOOKUP('2.Datos'!BN24,Listas!$D$37:$E$41,2,FALSE),"")</f>
        <v/>
      </c>
      <c r="JM24" s="142" t="str">
        <f>IFERROR(VLOOKUP('2.Datos'!BO24,Listas!$D$44:$E$48,2,FALSE),"")</f>
        <v/>
      </c>
      <c r="JN24" s="151" t="str">
        <f t="shared" si="21"/>
        <v/>
      </c>
      <c r="JO24" s="151" t="str">
        <f t="shared" si="22"/>
        <v>-</v>
      </c>
      <c r="JP24" s="103"/>
      <c r="JQ24" s="142" t="str">
        <f>IFERROR(VLOOKUP('2.Datos'!BR24,Listas!$D$37:$E$41,2,FALSE),"")</f>
        <v/>
      </c>
      <c r="JR24" s="142" t="str">
        <f>IFERROR(VLOOKUP('2.Datos'!BS24,Listas!$D$44:$E$48,2,FALSE),"")</f>
        <v/>
      </c>
      <c r="JS24" s="151" t="str">
        <f t="shared" si="23"/>
        <v/>
      </c>
      <c r="JT24" s="151" t="str">
        <f t="shared" si="24"/>
        <v>-</v>
      </c>
      <c r="JU24" s="103"/>
      <c r="JV24" s="142" t="str">
        <f>IFERROR(VLOOKUP('2.Datos'!BV24,Listas!$D$37:$E$41,2,FALSE),"")</f>
        <v/>
      </c>
      <c r="JW24" s="142" t="str">
        <f>IFERROR(VLOOKUP('2.Datos'!BW24,Listas!$D$44:$E$48,2,FALSE),"")</f>
        <v/>
      </c>
      <c r="JX24" s="151" t="str">
        <f t="shared" si="25"/>
        <v/>
      </c>
      <c r="JY24" s="151" t="str">
        <f t="shared" si="26"/>
        <v>-</v>
      </c>
      <c r="JZ24" s="103"/>
      <c r="KA24" s="142" t="str">
        <f>IFERROR(VLOOKUP('2.Datos'!BZ24,Listas!$D$37:$E$41,2,FALSE),"")</f>
        <v/>
      </c>
      <c r="KB24" s="142" t="str">
        <f>IFERROR(VLOOKUP('2.Datos'!CA24,Listas!$D$44:$E$48,2,FALSE),"")</f>
        <v/>
      </c>
      <c r="KC24" s="151" t="str">
        <f t="shared" si="27"/>
        <v/>
      </c>
      <c r="KD24" s="151" t="str">
        <f t="shared" si="28"/>
        <v>-</v>
      </c>
      <c r="KE24" s="103"/>
      <c r="KF24" s="142" t="str">
        <f>IFERROR(VLOOKUP('2.Datos'!CD24,Listas!$D$37:$E$41,2,FALSE),"")</f>
        <v/>
      </c>
      <c r="KG24" s="142" t="str">
        <f>IFERROR(VLOOKUP('2.Datos'!CE24,Listas!$D$44:$E$48,2,FALSE),"")</f>
        <v/>
      </c>
      <c r="KH24" s="151" t="str">
        <f t="shared" si="29"/>
        <v/>
      </c>
      <c r="KI24" s="151" t="str">
        <f t="shared" si="30"/>
        <v>-</v>
      </c>
      <c r="KJ24" s="103"/>
      <c r="KK24" s="142" t="str">
        <f>IFERROR(VLOOKUP('2.Datos'!CH24,Listas!$D$37:$E$41,2,FALSE),"")</f>
        <v/>
      </c>
      <c r="KL24" s="142" t="str">
        <f>IFERROR(VLOOKUP('2.Datos'!CI24,Listas!$D$44:$E$48,2,FALSE),"")</f>
        <v/>
      </c>
      <c r="KM24" s="151" t="str">
        <f t="shared" si="31"/>
        <v/>
      </c>
      <c r="KN24" s="151" t="str">
        <f t="shared" si="32"/>
        <v>-</v>
      </c>
      <c r="KO24" s="103"/>
      <c r="KP24" s="142" t="str">
        <f>IFERROR(VLOOKUP('2.Datos'!CL24,Listas!$D$37:$E$41,2,FALSE),"")</f>
        <v/>
      </c>
      <c r="KQ24" s="142" t="str">
        <f>IFERROR(VLOOKUP('2.Datos'!CM24,Listas!$D$44:$E$48,2,FALSE),"")</f>
        <v/>
      </c>
      <c r="KR24" s="151" t="str">
        <f t="shared" si="33"/>
        <v/>
      </c>
      <c r="KS24" s="151" t="str">
        <f t="shared" si="34"/>
        <v>-</v>
      </c>
      <c r="KT24" s="103"/>
      <c r="KU24" s="142" t="str">
        <f>IFERROR(VLOOKUP('2.Datos'!CP24,Listas!$D$37:$E$41,2,FALSE),"")</f>
        <v/>
      </c>
      <c r="KV24" s="142" t="str">
        <f>IFERROR(VLOOKUP('2.Datos'!CQ24,Listas!$D$44:$E$48,2,FALSE),"")</f>
        <v/>
      </c>
      <c r="KW24" s="151" t="str">
        <f t="shared" si="35"/>
        <v/>
      </c>
      <c r="KX24" s="151" t="str">
        <f t="shared" si="36"/>
        <v>-</v>
      </c>
      <c r="KY24" s="103"/>
      <c r="KZ24" s="142" t="str">
        <f>IFERROR(VLOOKUP('2.Datos'!CT24,Listas!$D$37:$E$41,2,FALSE),"")</f>
        <v/>
      </c>
      <c r="LA24" s="142" t="str">
        <f>IFERROR(VLOOKUP('2.Datos'!CU24,Listas!$D$44:$E$48,2,FALSE),"")</f>
        <v/>
      </c>
      <c r="LB24" s="151" t="str">
        <f t="shared" si="37"/>
        <v/>
      </c>
      <c r="LC24" s="151" t="str">
        <f t="shared" si="38"/>
        <v>-</v>
      </c>
      <c r="LD24" s="103"/>
      <c r="LE24" s="142" t="str">
        <f>IFERROR(VLOOKUP('2.Datos'!CX24,Listas!$D$37:$E$41,2,FALSE),"")</f>
        <v/>
      </c>
      <c r="LF24" s="142" t="str">
        <f>IFERROR(VLOOKUP('2.Datos'!CY24,Listas!$D$44:$E$48,2,FALSE),"")</f>
        <v/>
      </c>
      <c r="LG24" s="151" t="str">
        <f t="shared" si="39"/>
        <v/>
      </c>
      <c r="LH24" s="151" t="str">
        <f t="shared" si="40"/>
        <v>-</v>
      </c>
      <c r="LI24" s="103"/>
      <c r="LJ24" s="142" t="str">
        <f>IFERROR(VLOOKUP('2.Datos'!DB24,Listas!$D$37:$E$41,2,FALSE),"")</f>
        <v/>
      </c>
      <c r="LK24" s="142" t="str">
        <f>IFERROR(VLOOKUP('2.Datos'!DC24,Listas!$D$44:$E$48,2,FALSE),"")</f>
        <v/>
      </c>
      <c r="LL24" s="151" t="str">
        <f t="shared" si="41"/>
        <v/>
      </c>
      <c r="LM24" s="151" t="str">
        <f t="shared" si="42"/>
        <v>-</v>
      </c>
      <c r="LN24" s="103"/>
      <c r="LO24" s="142" t="str">
        <f>IFERROR(VLOOKUP('2.Datos'!DF24,Listas!$D$37:$E$41,2,FALSE),"")</f>
        <v/>
      </c>
      <c r="LP24" s="142" t="str">
        <f>IFERROR(VLOOKUP('2.Datos'!DG24,Listas!$D$44:$E$48,2,FALSE),"")</f>
        <v/>
      </c>
      <c r="LQ24" s="151" t="str">
        <f t="shared" si="43"/>
        <v/>
      </c>
      <c r="LR24" s="151" t="str">
        <f t="shared" si="44"/>
        <v>-</v>
      </c>
      <c r="LS24" s="103"/>
      <c r="LT24" s="142" t="str">
        <f>IFERROR(VLOOKUP('2.Datos'!DJ24,Listas!$D$37:$E$41,2,FALSE),"")</f>
        <v/>
      </c>
      <c r="LU24" s="142" t="str">
        <f>IFERROR(VLOOKUP('2.Datos'!DK24,Listas!$D$44:$E$48,2,FALSE),"")</f>
        <v/>
      </c>
      <c r="LV24" s="151" t="str">
        <f t="shared" si="45"/>
        <v/>
      </c>
      <c r="LW24" s="151" t="str">
        <f t="shared" si="46"/>
        <v>-</v>
      </c>
      <c r="LX24" s="103"/>
      <c r="LY24" s="142" t="str">
        <f>IFERROR(VLOOKUP('2.Datos'!DN24,Listas!$D$37:$E$41,2,FALSE),"")</f>
        <v/>
      </c>
      <c r="LZ24" s="142" t="str">
        <f>IFERROR(VLOOKUP('2.Datos'!DO24,Listas!$D$44:$E$48,2,FALSE),"")</f>
        <v/>
      </c>
      <c r="MA24" s="151" t="str">
        <f t="shared" si="47"/>
        <v/>
      </c>
      <c r="MB24" s="151" t="str">
        <f t="shared" si="48"/>
        <v>-</v>
      </c>
      <c r="MC24" s="103"/>
      <c r="MD24" s="142" t="str">
        <f>IFERROR(VLOOKUP('2.Datos'!DR24,Listas!$D$37:$E$41,2,FALSE),"")</f>
        <v/>
      </c>
      <c r="ME24" s="142" t="str">
        <f>IFERROR(VLOOKUP('2.Datos'!DS24,Listas!$D$44:$E$48,2,FALSE),"")</f>
        <v/>
      </c>
      <c r="MF24" s="151" t="str">
        <f t="shared" si="49"/>
        <v/>
      </c>
      <c r="MG24" s="151" t="str">
        <f t="shared" si="50"/>
        <v>-</v>
      </c>
      <c r="MH24"/>
    </row>
    <row r="25" spans="1:346" ht="111.95" customHeight="1" x14ac:dyDescent="0.25">
      <c r="A25" s="377" t="s">
        <v>454</v>
      </c>
      <c r="B25" s="358" t="s">
        <v>60</v>
      </c>
      <c r="C25" s="358" t="s">
        <v>55</v>
      </c>
      <c r="D25" s="356" t="s">
        <v>380</v>
      </c>
      <c r="E25" s="378" t="s">
        <v>304</v>
      </c>
      <c r="F25" s="378" t="s">
        <v>455</v>
      </c>
      <c r="G25" s="257" t="s">
        <v>71</v>
      </c>
      <c r="H25" s="379" t="s">
        <v>456</v>
      </c>
      <c r="I25" s="379" t="s">
        <v>449</v>
      </c>
      <c r="J25" s="379" t="s">
        <v>864</v>
      </c>
      <c r="K25" s="378" t="s">
        <v>458</v>
      </c>
      <c r="L25" s="370" t="s">
        <v>14</v>
      </c>
      <c r="M25" s="358" t="s">
        <v>4</v>
      </c>
      <c r="N25" s="367">
        <v>1</v>
      </c>
      <c r="O25" s="367">
        <v>0</v>
      </c>
      <c r="P25" s="367">
        <v>0</v>
      </c>
      <c r="Q25" s="367">
        <v>1</v>
      </c>
      <c r="R25" s="367">
        <v>0</v>
      </c>
      <c r="S25" s="367">
        <v>1</v>
      </c>
      <c r="T25" s="367">
        <v>0</v>
      </c>
      <c r="U25" s="367">
        <v>1</v>
      </c>
      <c r="V25" s="257" t="s">
        <v>43</v>
      </c>
      <c r="W25" s="257" t="s">
        <v>8</v>
      </c>
      <c r="X25" s="350" t="str">
        <f>IF(AND(HP25&gt;=32,HP25&lt;=80),Listas!$G$36,IF(AND(HP25&gt;=16,HP25&lt;=24),Listas!$G$37,IF(AND(HP25&gt;=5,HP25&lt;=12),Listas!$G$38,IF(AND(HP25&gt;=1,HP25&lt;=4),Listas!$G$39,"-"))))</f>
        <v>Tolerable</v>
      </c>
      <c r="Y25" s="351">
        <f t="shared" si="2"/>
        <v>8</v>
      </c>
      <c r="Z25" s="352">
        <f>IFERROR(VLOOKUP(L25,Listas!$H$4:$I$8,2,FALSE),"")</f>
        <v>3</v>
      </c>
      <c r="AA25" s="254"/>
      <c r="AB25" s="380" t="s">
        <v>615</v>
      </c>
      <c r="AC25" s="254"/>
      <c r="AD25" s="257" t="s">
        <v>43</v>
      </c>
      <c r="AE25" s="257" t="s">
        <v>8</v>
      </c>
      <c r="AF25" s="353" t="str">
        <f>IF(AND(HU25&gt;=32,HU25&lt;=80),Listas!$G$36,IF(AND(HU25&gt;=16,HU25&lt;=24),Listas!$G$37,IF(AND(HU25&gt;=5,HU25&lt;=12),Listas!$G$38,IF(AND(HU25&gt;=1,HU25&lt;=4),Listas!$G$39,"-"))))</f>
        <v>Tolerable</v>
      </c>
      <c r="AG25" s="254" t="s">
        <v>659</v>
      </c>
      <c r="AH25" s="257" t="s">
        <v>43</v>
      </c>
      <c r="AI25" s="257" t="s">
        <v>8</v>
      </c>
      <c r="AJ25" s="353" t="str">
        <f>IF(AND(HZ25&gt;=32,HZ25&lt;=80),Listas!$G$36,IF(AND(HZ25&gt;=16,HZ25&lt;=24),Listas!$G$37,IF(AND(HZ25&gt;=5,HZ25&lt;=12),Listas!$G$38,IF(AND(HZ25&gt;=1,HZ25&lt;=4),Listas!$G$39,"-"))))</f>
        <v>Tolerable</v>
      </c>
      <c r="AK25" s="357"/>
      <c r="AL25" s="361" t="s">
        <v>43</v>
      </c>
      <c r="AM25" s="361" t="s">
        <v>8</v>
      </c>
      <c r="AN25" s="353" t="str">
        <f>IF(AND(IE25&gt;=32,IE25&lt;=80),Listas!$G$36,IF(AND(IE25&gt;=16,IE25&lt;=24),Listas!$G$37,IF(AND(IE25&gt;=5,IE25&lt;=12),Listas!$G$38,IF(AND(IE25&gt;=1,IE25&lt;=4),Listas!$G$39,"-"))))</f>
        <v>Tolerable</v>
      </c>
      <c r="AO25" s="357" t="s">
        <v>672</v>
      </c>
      <c r="AP25" s="358" t="s">
        <v>43</v>
      </c>
      <c r="AQ25" s="358" t="s">
        <v>8</v>
      </c>
      <c r="AR25" s="353" t="str">
        <f>IF(AND(IJ25&gt;=32,IJ25&lt;=80),Listas!$G$36,IF(AND(IJ25&gt;=16,IJ25&lt;=24),Listas!$G$37,IF(AND(IJ25&gt;=5,IJ25&lt;=12),Listas!$G$38,IF(AND(IJ25&gt;=1,IJ25&lt;=4),Listas!$G$39,"-"))))</f>
        <v>Tolerable</v>
      </c>
      <c r="AS25" s="325"/>
      <c r="AT25" s="224"/>
      <c r="AU25" s="224"/>
      <c r="AV25" s="113"/>
      <c r="AW25" s="226"/>
      <c r="AX25" s="224"/>
      <c r="AY25" s="224"/>
      <c r="AZ25" s="113" t="str">
        <f>IF(AND(IT25&gt;=32,IT25&lt;=80),Listas!$G$36,IF(AND(IT25&gt;=16,IT25&lt;=24),Listas!$G$37,IF(AND(IT25&gt;=5,IT25&lt;=12),Listas!$G$38,IF(AND(IT25&gt;=1,IT25&lt;=4),Listas!$G$39,"-"))))</f>
        <v>-</v>
      </c>
      <c r="BA25" s="226"/>
      <c r="BB25" s="224"/>
      <c r="BC25" s="224"/>
      <c r="BD25" s="113" t="str">
        <f>IF(AND(IY25&gt;=32,IY25&lt;=80),Listas!$G$36,IF(AND(IY25&gt;=16,IY25&lt;=24),Listas!$G$37,IF(AND(IY25&gt;=5,IY25&lt;=12),Listas!$G$38,IF(AND(IY25&gt;=1,IY25&lt;=4),Listas!$G$39,"-"))))</f>
        <v>-</v>
      </c>
      <c r="BE25" s="226"/>
      <c r="BF25" s="224"/>
      <c r="BG25" s="224"/>
      <c r="BH25" s="113" t="str">
        <f>IF(AND(JD25&gt;=32,JD25&lt;=80),Listas!$G$36,IF(AND(JD25&gt;=16,JD25&lt;=24),Listas!$G$37,IF(AND(JD25&gt;=5,JD25&lt;=12),Listas!$G$38,IF(AND(JD25&gt;=1,JD25&lt;=4),Listas!$G$39,"-"))))</f>
        <v>-</v>
      </c>
      <c r="BI25" s="226"/>
      <c r="BJ25" s="224"/>
      <c r="BK25" s="224"/>
      <c r="BL25" s="113" t="str">
        <f>IF(AND(JI25&gt;=32,JI25&lt;=80),Listas!$G$36,IF(AND(JI25&gt;=16,JI25&lt;=24),Listas!$G$37,IF(AND(JI25&gt;=5,JI25&lt;=12),Listas!$G$38,IF(AND(JI25&gt;=1,JI25&lt;=4),Listas!$G$39,"-"))))</f>
        <v>-</v>
      </c>
      <c r="BM25" s="226"/>
      <c r="BN25" s="224"/>
      <c r="BO25" s="224"/>
      <c r="BP25" s="113" t="str">
        <f>IF(AND(JN25&gt;=32,JN25&lt;=80),Listas!$G$36,IF(AND(JN25&gt;=16,JN25&lt;=24),Listas!$G$37,IF(AND(JN25&gt;=5,JN25&lt;=12),Listas!$G$38,IF(AND(JN25&gt;=1,JN25&lt;=4),Listas!$G$39,"-"))))</f>
        <v>-</v>
      </c>
      <c r="BQ25" s="226"/>
      <c r="BR25" s="224"/>
      <c r="BS25" s="224"/>
      <c r="BT25" s="113" t="str">
        <f>IF(AND(JS25&gt;=32,JS25&lt;=80),Listas!$G$36,IF(AND(JS25&gt;=16,JS25&lt;=24),Listas!$G$37,IF(AND(JS25&gt;=5,JS25&lt;=12),Listas!$G$38,IF(AND(JS25&gt;=1,JS25&lt;=4),Listas!$G$39,"-"))))</f>
        <v>-</v>
      </c>
      <c r="BU25" s="226"/>
      <c r="BV25" s="223"/>
      <c r="BW25" s="223"/>
      <c r="BX25" s="113" t="str">
        <f>IF(AND(JX25&gt;=32,JX25&lt;=80),Listas!$G$36,IF(AND(JX25&gt;=16,JX25&lt;=24),Listas!$G$37,IF(AND(JX25&gt;=5,JX25&lt;=12),Listas!$G$38,IF(AND(JX25&gt;=1,JX25&lt;=4),Listas!$G$39,"-"))))</f>
        <v>-</v>
      </c>
      <c r="BY25" s="226"/>
      <c r="BZ25" s="223"/>
      <c r="CA25" s="223"/>
      <c r="CB25" s="113" t="str">
        <f>IF(AND(KC25&gt;=32,KC25&lt;=80),Listas!$G$36,IF(AND(KC25&gt;=16,KC25&lt;=24),Listas!$G$37,IF(AND(KC25&gt;=5,KC25&lt;=12),Listas!$G$38,IF(AND(KC25&gt;=1,KC25&lt;=4),Listas!$G$39,"-"))))</f>
        <v>-</v>
      </c>
      <c r="CC25" s="226"/>
      <c r="CD25" s="223"/>
      <c r="CE25" s="223"/>
      <c r="CF25" s="113" t="str">
        <f>IF(AND(KH25&gt;=32,KH25&lt;=80),Listas!$G$36,IF(AND(KH25&gt;=16,KH25&lt;=24),Listas!$G$37,IF(AND(KH25&gt;=5,KH25&lt;=12),Listas!$G$38,IF(AND(KH25&gt;=1,KH25&lt;=4),Listas!$G$39,"-"))))</f>
        <v>-</v>
      </c>
      <c r="CG25" s="226"/>
      <c r="CH25" s="223"/>
      <c r="CI25" s="223"/>
      <c r="CJ25" s="113" t="str">
        <f>IF(AND(KM25&gt;=32,KM25&lt;=80),Listas!$G$36,IF(AND(KM25&gt;=16,KM25&lt;=24),Listas!$G$37,IF(AND(KM25&gt;=5,KM25&lt;=12),Listas!$G$38,IF(AND(KM25&gt;=1,KM25&lt;=4),Listas!$G$39,"-"))))</f>
        <v>-</v>
      </c>
      <c r="CK25" s="226"/>
      <c r="CL25" s="223"/>
      <c r="CM25" s="223"/>
      <c r="CN25" s="113" t="str">
        <f>IF(AND(KR25&gt;=32,KR25&lt;=80),Listas!$G$36,IF(AND(KR25&gt;=16,KR25&lt;=24),Listas!$G$37,IF(AND(KR25&gt;=5,KR25&lt;=12),Listas!$G$38,IF(AND(KR25&gt;=1,KR25&lt;=4),Listas!$G$39,"-"))))</f>
        <v>-</v>
      </c>
      <c r="CO25" s="226"/>
      <c r="CP25" s="223"/>
      <c r="CQ25" s="223"/>
      <c r="CR25" s="113" t="str">
        <f>IF(AND(KW25&gt;=32,KW25&lt;=80),Listas!$G$36,IF(AND(KW25&gt;=16,KW25&lt;=24),Listas!$G$37,IF(AND(KW25&gt;=5,KW25&lt;=12),Listas!$G$38,IF(AND(KW25&gt;=1,KW25&lt;=4),Listas!$G$39,"-"))))</f>
        <v>-</v>
      </c>
      <c r="CS25" s="226"/>
      <c r="CT25" s="223"/>
      <c r="CU25" s="223"/>
      <c r="CV25" s="113" t="str">
        <f>IF(AND(LB25&gt;=32,LB25&lt;=80),Listas!$G$36,IF(AND(LB25&gt;=16,LB25&lt;=24),Listas!$G$37,IF(AND(LB25&gt;=5,LB25&lt;=12),Listas!$G$38,IF(AND(LB25&gt;=1,LB25&lt;=4),Listas!$G$39,"-"))))</f>
        <v>-</v>
      </c>
      <c r="CW25" s="226"/>
      <c r="CX25" s="223"/>
      <c r="CY25" s="223"/>
      <c r="CZ25" s="113" t="str">
        <f>IF(AND(LG25&gt;=32,LG25&lt;=80),Listas!$G$36,IF(AND(LG25&gt;=16,LG25&lt;=24),Listas!$G$37,IF(AND(LG25&gt;=5,LG25&lt;=12),Listas!$G$38,IF(AND(LG25&gt;=1,LG25&lt;=4),Listas!$G$39,"-"))))</f>
        <v>-</v>
      </c>
      <c r="DA25" s="226"/>
      <c r="DB25" s="223"/>
      <c r="DC25" s="223"/>
      <c r="DD25" s="113" t="str">
        <f>IF(AND(LL25&gt;=32,LL25&lt;=80),Listas!$G$36,IF(AND(LL25&gt;=16,LL25&lt;=24),Listas!$G$37,IF(AND(LL25&gt;=5,LL25&lt;=12),Listas!$G$38,IF(AND(LL25&gt;=1,LL25&lt;=4),Listas!$G$39,"-"))))</f>
        <v>-</v>
      </c>
      <c r="DE25" s="226"/>
      <c r="DF25" s="223"/>
      <c r="DG25" s="223"/>
      <c r="DH25" s="113" t="str">
        <f>IF(AND(LQ25&gt;=32,LQ25&lt;=80),Listas!$G$36,IF(AND(LQ25&gt;=16,LQ25&lt;=24),Listas!$G$37,IF(AND(LQ25&gt;=5,LQ25&lt;=12),Listas!$G$38,IF(AND(LQ25&gt;=1,LQ25&lt;=4),Listas!$G$39,"-"))))</f>
        <v>-</v>
      </c>
      <c r="DI25" s="226"/>
      <c r="DJ25" s="223"/>
      <c r="DK25" s="223"/>
      <c r="DL25" s="113" t="str">
        <f>IF(AND(LV25&gt;=32,LV25&lt;=80),Listas!$G$36,IF(AND(LV25&gt;=16,LV25&lt;=24),Listas!$G$37,IF(AND(LV25&gt;=5,LV25&lt;=12),Listas!$G$38,IF(AND(LV25&gt;=1,LV25&lt;=4),Listas!$G$39,"-"))))</f>
        <v>-</v>
      </c>
      <c r="DM25" s="226"/>
      <c r="DN25" s="223"/>
      <c r="DO25" s="223"/>
      <c r="DP25" s="113" t="str">
        <f>IF(AND(MA25&gt;=32,MA25&lt;=80),Listas!$G$36,IF(AND(MA25&gt;=16,MA25&lt;=24),Listas!$G$37,IF(AND(MA25&gt;=5,MA25&lt;=12),Listas!$G$38,IF(AND(MA25&gt;=1,MA25&lt;=4),Listas!$G$39,"-"))))</f>
        <v>-</v>
      </c>
      <c r="DQ25" s="226"/>
      <c r="DR25" s="223"/>
      <c r="DS25" s="223"/>
      <c r="DT25" s="113" t="str">
        <f>IF(AND(MF25&gt;=32,MF25&lt;=80),Listas!$G$36,IF(AND(MF25&gt;=16,MF25&lt;=24),Listas!$G$37,IF(AND(MF25&gt;=5,MF25&lt;=12),Listas!$G$38,IF(AND(MF25&gt;=1,MF25&lt;=4),Listas!$G$39,"-"))))</f>
        <v>-</v>
      </c>
      <c r="HM25" s="150" t="str">
        <f>IF('2.Datos'!A25&lt;&gt;"",'2.Datos'!A25,"")</f>
        <v>R23</v>
      </c>
      <c r="HN25" s="142">
        <f>IFERROR(VLOOKUP('2.Datos'!V25,Listas!$D$37:$E$41,2,FALSE),"")</f>
        <v>2</v>
      </c>
      <c r="HO25" s="142">
        <f>IFERROR(VLOOKUP('2.Datos'!W25,Listas!$D$44:$E$48,2,FALSE),"")</f>
        <v>4</v>
      </c>
      <c r="HP25" s="142">
        <f t="shared" si="0"/>
        <v>8</v>
      </c>
      <c r="HQ25" s="151">
        <f t="shared" si="1"/>
        <v>24</v>
      </c>
      <c r="HR25" s="103"/>
      <c r="HS25" s="142">
        <f>IFERROR(VLOOKUP('2.Datos'!AD25,Listas!$D$37:$E$41,2,FALSE),"")</f>
        <v>2</v>
      </c>
      <c r="HT25" s="142">
        <f>IFERROR(VLOOKUP('2.Datos'!AE25,Listas!$D$44:$E$48,2,FALSE),"")</f>
        <v>4</v>
      </c>
      <c r="HU25" s="151">
        <f t="shared" si="3"/>
        <v>8</v>
      </c>
      <c r="HV25" s="151">
        <f t="shared" si="4"/>
        <v>24</v>
      </c>
      <c r="HW25" s="103"/>
      <c r="HX25" s="142">
        <f>IFERROR(VLOOKUP('2.Datos'!AH25,Listas!$D$37:$E$41,2,FALSE),"")</f>
        <v>2</v>
      </c>
      <c r="HY25" s="142">
        <f>IFERROR(VLOOKUP('2.Datos'!AI25,Listas!$D$44:$E$48,2,FALSE),"")</f>
        <v>4</v>
      </c>
      <c r="HZ25" s="151">
        <f t="shared" si="5"/>
        <v>8</v>
      </c>
      <c r="IA25" s="151">
        <f t="shared" si="6"/>
        <v>24</v>
      </c>
      <c r="IB25" s="103"/>
      <c r="IC25" s="142">
        <f>IFERROR(VLOOKUP('2.Datos'!AL25,Listas!$D$37:$E$41,2,FALSE),"")</f>
        <v>2</v>
      </c>
      <c r="ID25" s="142">
        <f>IFERROR(VLOOKUP('2.Datos'!AM25,Listas!$D$44:$E$48,2,FALSE),"")</f>
        <v>4</v>
      </c>
      <c r="IE25" s="151">
        <f t="shared" si="7"/>
        <v>8</v>
      </c>
      <c r="IF25" s="151">
        <f t="shared" si="8"/>
        <v>24</v>
      </c>
      <c r="IG25" s="103"/>
      <c r="IH25" s="142">
        <f>IFERROR(VLOOKUP('2.Datos'!AP25,Listas!$D$37:$E$41,2,FALSE),"")</f>
        <v>2</v>
      </c>
      <c r="II25" s="142">
        <f>IFERROR(VLOOKUP('2.Datos'!AQ25,Listas!$D$44:$E$48,2,FALSE),"")</f>
        <v>4</v>
      </c>
      <c r="IJ25" s="151">
        <f t="shared" si="9"/>
        <v>8</v>
      </c>
      <c r="IK25" s="151">
        <f t="shared" si="10"/>
        <v>24</v>
      </c>
      <c r="IL25" s="103"/>
      <c r="IM25" s="142" t="str">
        <f>IFERROR(VLOOKUP('2.Datos'!AT25,Listas!$D$37:$E$41,2,FALSE),"")</f>
        <v/>
      </c>
      <c r="IN25" s="142" t="str">
        <f>IFERROR(VLOOKUP('2.Datos'!AU25,Listas!$D$44:$E$48,2,FALSE),"")</f>
        <v/>
      </c>
      <c r="IO25" s="151" t="str">
        <f t="shared" si="11"/>
        <v/>
      </c>
      <c r="IP25" s="151" t="str">
        <f t="shared" si="12"/>
        <v>-</v>
      </c>
      <c r="IQ25" s="103"/>
      <c r="IR25" s="142" t="str">
        <f>IFERROR(VLOOKUP('2.Datos'!AX25,Listas!$D$37:$E$41,2,FALSE),"")</f>
        <v/>
      </c>
      <c r="IS25" s="142" t="str">
        <f>IFERROR(VLOOKUP('2.Datos'!AY25,Listas!$D$44:$E$48,2,FALSE),"")</f>
        <v/>
      </c>
      <c r="IT25" s="151" t="str">
        <f t="shared" si="13"/>
        <v/>
      </c>
      <c r="IU25" s="151" t="str">
        <f t="shared" si="14"/>
        <v>-</v>
      </c>
      <c r="IV25" s="103"/>
      <c r="IW25" s="142" t="str">
        <f>IFERROR(VLOOKUP('2.Datos'!BB25,Listas!$D$37:$E$41,2,FALSE),"")</f>
        <v/>
      </c>
      <c r="IX25" s="142" t="str">
        <f>IFERROR(VLOOKUP('2.Datos'!BC25,Listas!$D$44:$E$48,2,FALSE),"")</f>
        <v/>
      </c>
      <c r="IY25" s="151" t="str">
        <f t="shared" si="15"/>
        <v/>
      </c>
      <c r="IZ25" s="151" t="str">
        <f t="shared" si="16"/>
        <v>-</v>
      </c>
      <c r="JA25" s="103"/>
      <c r="JB25" s="142" t="str">
        <f>IFERROR(VLOOKUP('2.Datos'!BF25,Listas!$D$37:$E$41,2,FALSE),"")</f>
        <v/>
      </c>
      <c r="JC25" s="142" t="str">
        <f>IFERROR(VLOOKUP('2.Datos'!BG25,Listas!$D$44:$E$48,2,FALSE),"")</f>
        <v/>
      </c>
      <c r="JD25" s="151" t="str">
        <f t="shared" si="17"/>
        <v/>
      </c>
      <c r="JE25" s="151" t="str">
        <f t="shared" si="18"/>
        <v>-</v>
      </c>
      <c r="JF25" s="103"/>
      <c r="JG25" s="142" t="str">
        <f>IFERROR(VLOOKUP('2.Datos'!BJ25,Listas!$D$37:$E$41,2,FALSE),"")</f>
        <v/>
      </c>
      <c r="JH25" s="142" t="str">
        <f>IFERROR(VLOOKUP('2.Datos'!BK25,Listas!$D$44:$E$48,2,FALSE),"")</f>
        <v/>
      </c>
      <c r="JI25" s="151" t="str">
        <f t="shared" si="19"/>
        <v/>
      </c>
      <c r="JJ25" s="151" t="str">
        <f t="shared" si="20"/>
        <v>-</v>
      </c>
      <c r="JK25" s="103"/>
      <c r="JL25" s="142" t="str">
        <f>IFERROR(VLOOKUP('2.Datos'!BN25,Listas!$D$37:$E$41,2,FALSE),"")</f>
        <v/>
      </c>
      <c r="JM25" s="142" t="str">
        <f>IFERROR(VLOOKUP('2.Datos'!BO25,Listas!$D$44:$E$48,2,FALSE),"")</f>
        <v/>
      </c>
      <c r="JN25" s="151" t="str">
        <f t="shared" si="21"/>
        <v/>
      </c>
      <c r="JO25" s="151" t="str">
        <f t="shared" si="22"/>
        <v>-</v>
      </c>
      <c r="JP25" s="103"/>
      <c r="JQ25" s="142" t="str">
        <f>IFERROR(VLOOKUP('2.Datos'!BR25,Listas!$D$37:$E$41,2,FALSE),"")</f>
        <v/>
      </c>
      <c r="JR25" s="142" t="str">
        <f>IFERROR(VLOOKUP('2.Datos'!BS25,Listas!$D$44:$E$48,2,FALSE),"")</f>
        <v/>
      </c>
      <c r="JS25" s="151" t="str">
        <f t="shared" si="23"/>
        <v/>
      </c>
      <c r="JT25" s="151" t="str">
        <f t="shared" si="24"/>
        <v>-</v>
      </c>
      <c r="JU25" s="103"/>
      <c r="JV25" s="142" t="str">
        <f>IFERROR(VLOOKUP('2.Datos'!BV25,Listas!$D$37:$E$41,2,FALSE),"")</f>
        <v/>
      </c>
      <c r="JW25" s="142" t="str">
        <f>IFERROR(VLOOKUP('2.Datos'!BW25,Listas!$D$44:$E$48,2,FALSE),"")</f>
        <v/>
      </c>
      <c r="JX25" s="151" t="str">
        <f t="shared" si="25"/>
        <v/>
      </c>
      <c r="JY25" s="151" t="str">
        <f t="shared" si="26"/>
        <v>-</v>
      </c>
      <c r="JZ25" s="103"/>
      <c r="KA25" s="142" t="str">
        <f>IFERROR(VLOOKUP('2.Datos'!BZ25,Listas!$D$37:$E$41,2,FALSE),"")</f>
        <v/>
      </c>
      <c r="KB25" s="142" t="str">
        <f>IFERROR(VLOOKUP('2.Datos'!CA25,Listas!$D$44:$E$48,2,FALSE),"")</f>
        <v/>
      </c>
      <c r="KC25" s="151" t="str">
        <f t="shared" si="27"/>
        <v/>
      </c>
      <c r="KD25" s="151" t="str">
        <f t="shared" si="28"/>
        <v>-</v>
      </c>
      <c r="KE25" s="103"/>
      <c r="KF25" s="142" t="str">
        <f>IFERROR(VLOOKUP('2.Datos'!CD25,Listas!$D$37:$E$41,2,FALSE),"")</f>
        <v/>
      </c>
      <c r="KG25" s="142" t="str">
        <f>IFERROR(VLOOKUP('2.Datos'!CE25,Listas!$D$44:$E$48,2,FALSE),"")</f>
        <v/>
      </c>
      <c r="KH25" s="151" t="str">
        <f t="shared" si="29"/>
        <v/>
      </c>
      <c r="KI25" s="151" t="str">
        <f t="shared" si="30"/>
        <v>-</v>
      </c>
      <c r="KJ25" s="103"/>
      <c r="KK25" s="142" t="str">
        <f>IFERROR(VLOOKUP('2.Datos'!CH25,Listas!$D$37:$E$41,2,FALSE),"")</f>
        <v/>
      </c>
      <c r="KL25" s="142" t="str">
        <f>IFERROR(VLOOKUP('2.Datos'!CI25,Listas!$D$44:$E$48,2,FALSE),"")</f>
        <v/>
      </c>
      <c r="KM25" s="151" t="str">
        <f t="shared" si="31"/>
        <v/>
      </c>
      <c r="KN25" s="151" t="str">
        <f t="shared" si="32"/>
        <v>-</v>
      </c>
      <c r="KO25" s="103"/>
      <c r="KP25" s="142" t="str">
        <f>IFERROR(VLOOKUP('2.Datos'!CL25,Listas!$D$37:$E$41,2,FALSE),"")</f>
        <v/>
      </c>
      <c r="KQ25" s="142" t="str">
        <f>IFERROR(VLOOKUP('2.Datos'!CM25,Listas!$D$44:$E$48,2,FALSE),"")</f>
        <v/>
      </c>
      <c r="KR25" s="151" t="str">
        <f t="shared" si="33"/>
        <v/>
      </c>
      <c r="KS25" s="151" t="str">
        <f t="shared" si="34"/>
        <v>-</v>
      </c>
      <c r="KT25" s="103"/>
      <c r="KU25" s="142" t="str">
        <f>IFERROR(VLOOKUP('2.Datos'!CP25,Listas!$D$37:$E$41,2,FALSE),"")</f>
        <v/>
      </c>
      <c r="KV25" s="142" t="str">
        <f>IFERROR(VLOOKUP('2.Datos'!CQ25,Listas!$D$44:$E$48,2,FALSE),"")</f>
        <v/>
      </c>
      <c r="KW25" s="151" t="str">
        <f t="shared" si="35"/>
        <v/>
      </c>
      <c r="KX25" s="151" t="str">
        <f t="shared" si="36"/>
        <v>-</v>
      </c>
      <c r="KY25" s="103"/>
      <c r="KZ25" s="142" t="str">
        <f>IFERROR(VLOOKUP('2.Datos'!CT25,Listas!$D$37:$E$41,2,FALSE),"")</f>
        <v/>
      </c>
      <c r="LA25" s="142" t="str">
        <f>IFERROR(VLOOKUP('2.Datos'!CU25,Listas!$D$44:$E$48,2,FALSE),"")</f>
        <v/>
      </c>
      <c r="LB25" s="151" t="str">
        <f t="shared" si="37"/>
        <v/>
      </c>
      <c r="LC25" s="151" t="str">
        <f t="shared" si="38"/>
        <v>-</v>
      </c>
      <c r="LD25" s="103"/>
      <c r="LE25" s="142" t="str">
        <f>IFERROR(VLOOKUP('2.Datos'!CX25,Listas!$D$37:$E$41,2,FALSE),"")</f>
        <v/>
      </c>
      <c r="LF25" s="142" t="str">
        <f>IFERROR(VLOOKUP('2.Datos'!CY25,Listas!$D$44:$E$48,2,FALSE),"")</f>
        <v/>
      </c>
      <c r="LG25" s="151" t="str">
        <f t="shared" si="39"/>
        <v/>
      </c>
      <c r="LH25" s="151" t="str">
        <f t="shared" si="40"/>
        <v>-</v>
      </c>
      <c r="LI25" s="103"/>
      <c r="LJ25" s="142" t="str">
        <f>IFERROR(VLOOKUP('2.Datos'!DB25,Listas!$D$37:$E$41,2,FALSE),"")</f>
        <v/>
      </c>
      <c r="LK25" s="142" t="str">
        <f>IFERROR(VLOOKUP('2.Datos'!DC25,Listas!$D$44:$E$48,2,FALSE),"")</f>
        <v/>
      </c>
      <c r="LL25" s="151" t="str">
        <f t="shared" si="41"/>
        <v/>
      </c>
      <c r="LM25" s="151" t="str">
        <f t="shared" si="42"/>
        <v>-</v>
      </c>
      <c r="LN25" s="103"/>
      <c r="LO25" s="142" t="str">
        <f>IFERROR(VLOOKUP('2.Datos'!DF25,Listas!$D$37:$E$41,2,FALSE),"")</f>
        <v/>
      </c>
      <c r="LP25" s="142" t="str">
        <f>IFERROR(VLOOKUP('2.Datos'!DG25,Listas!$D$44:$E$48,2,FALSE),"")</f>
        <v/>
      </c>
      <c r="LQ25" s="151" t="str">
        <f t="shared" si="43"/>
        <v/>
      </c>
      <c r="LR25" s="151" t="str">
        <f t="shared" si="44"/>
        <v>-</v>
      </c>
      <c r="LS25" s="103"/>
      <c r="LT25" s="142" t="str">
        <f>IFERROR(VLOOKUP('2.Datos'!DJ25,Listas!$D$37:$E$41,2,FALSE),"")</f>
        <v/>
      </c>
      <c r="LU25" s="142" t="str">
        <f>IFERROR(VLOOKUP('2.Datos'!DK25,Listas!$D$44:$E$48,2,FALSE),"")</f>
        <v/>
      </c>
      <c r="LV25" s="151" t="str">
        <f t="shared" si="45"/>
        <v/>
      </c>
      <c r="LW25" s="151" t="str">
        <f t="shared" si="46"/>
        <v>-</v>
      </c>
      <c r="LX25" s="103"/>
      <c r="LY25" s="142" t="str">
        <f>IFERROR(VLOOKUP('2.Datos'!DN25,Listas!$D$37:$E$41,2,FALSE),"")</f>
        <v/>
      </c>
      <c r="LZ25" s="142" t="str">
        <f>IFERROR(VLOOKUP('2.Datos'!DO25,Listas!$D$44:$E$48,2,FALSE),"")</f>
        <v/>
      </c>
      <c r="MA25" s="151" t="str">
        <f t="shared" si="47"/>
        <v/>
      </c>
      <c r="MB25" s="151" t="str">
        <f t="shared" si="48"/>
        <v>-</v>
      </c>
      <c r="MC25" s="103"/>
      <c r="MD25" s="142" t="str">
        <f>IFERROR(VLOOKUP('2.Datos'!DR25,Listas!$D$37:$E$41,2,FALSE),"")</f>
        <v/>
      </c>
      <c r="ME25" s="142" t="str">
        <f>IFERROR(VLOOKUP('2.Datos'!DS25,Listas!$D$44:$E$48,2,FALSE),"")</f>
        <v/>
      </c>
      <c r="MF25" s="151" t="str">
        <f t="shared" si="49"/>
        <v/>
      </c>
      <c r="MG25" s="151" t="str">
        <f t="shared" si="50"/>
        <v>-</v>
      </c>
      <c r="MH25"/>
    </row>
    <row r="26" spans="1:346" ht="46.5" customHeight="1" x14ac:dyDescent="0.25">
      <c r="A26" s="326"/>
      <c r="B26" s="327"/>
      <c r="C26" s="327"/>
      <c r="D26" s="328"/>
      <c r="E26" s="328"/>
      <c r="F26" s="329"/>
      <c r="G26" s="327"/>
      <c r="H26" s="258"/>
      <c r="I26" s="258"/>
      <c r="J26" s="258"/>
      <c r="K26" s="258"/>
      <c r="L26" s="330"/>
      <c r="M26" s="259"/>
      <c r="N26" s="331"/>
      <c r="O26" s="331"/>
      <c r="P26" s="331"/>
      <c r="Q26" s="331"/>
      <c r="R26" s="331"/>
      <c r="S26" s="331"/>
      <c r="T26" s="331"/>
      <c r="U26" s="331"/>
      <c r="V26" s="259"/>
      <c r="W26" s="259"/>
      <c r="X26" s="332" t="str">
        <f>IF(AND(HP26&gt;=32,HP26&lt;=80),Listas!$G$36,IF(AND(HP26&gt;=16,HP26&lt;=24),Listas!$G$37,IF(AND(HP26&gt;=5,HP26&lt;=12),Listas!$G$38,IF(AND(HP26&gt;=1,HP26&lt;=4),Listas!$G$39,"-"))))</f>
        <v>-</v>
      </c>
      <c r="Y26" s="333" t="str">
        <f t="shared" si="2"/>
        <v/>
      </c>
      <c r="Z26" s="333" t="str">
        <f>IFERROR(VLOOKUP(L26,Listas!$H$4:$I$8,2,FALSE),"")</f>
        <v/>
      </c>
      <c r="AA26" s="334"/>
      <c r="AB26" s="335"/>
      <c r="AC26" s="291"/>
      <c r="AD26" s="336"/>
      <c r="AE26" s="337"/>
      <c r="AF26" s="338" t="str">
        <f>IF(AND(HU26&gt;=32,HU26&lt;=80),Listas!$G$36,IF(AND(HU26&gt;=16,HU26&lt;=24),Listas!$G$37,IF(AND(HU26&gt;=5,HU26&lt;=12),Listas!$G$38,IF(AND(HU26&gt;=1,HU26&lt;=4),Listas!$G$39,"-"))))</f>
        <v>-</v>
      </c>
      <c r="AG26" s="258"/>
      <c r="AH26" s="259"/>
      <c r="AI26" s="259"/>
      <c r="AJ26" s="338" t="str">
        <f>IF(AND(HZ26&gt;=32,HZ26&lt;=80),Listas!$G$36,IF(AND(HZ26&gt;=16,HZ26&lt;=24),Listas!$G$37,IF(AND(HZ26&gt;=5,HZ26&lt;=12),Listas!$G$38,IF(AND(HZ26&gt;=1,HZ26&lt;=4),Listas!$G$39,"-"))))</f>
        <v>-</v>
      </c>
      <c r="AK26" s="258"/>
      <c r="AL26" s="259"/>
      <c r="AM26" s="259"/>
      <c r="AN26" s="338" t="str">
        <f>IF(AND(IE26&gt;=32,IE26&lt;=80),Listas!$G$36,IF(AND(IE26&gt;=16,IE26&lt;=24),Listas!$G$37,IF(AND(IE26&gt;=5,IE26&lt;=12),Listas!$G$38,IF(AND(IE26&gt;=1,IE26&lt;=4),Listas!$G$39,"-"))))</f>
        <v>-</v>
      </c>
      <c r="AO26" s="258"/>
      <c r="AP26" s="259"/>
      <c r="AQ26" s="259"/>
      <c r="AR26" s="338" t="str">
        <f>IF(AND(IJ26&gt;=32,IJ26&lt;=80),Listas!$G$36,IF(AND(IJ26&gt;=16,IJ26&lt;=24),Listas!$G$37,IF(AND(IJ26&gt;=5,IJ26&lt;=12),Listas!$G$38,IF(AND(IJ26&gt;=1,IJ26&lt;=4),Listas!$G$39,"-"))))</f>
        <v>-</v>
      </c>
      <c r="AS26" s="226"/>
      <c r="AT26" s="224"/>
      <c r="AU26" s="224"/>
      <c r="AV26" s="113" t="str">
        <f>IF(AND(IO26&gt;=32,IO26&lt;=80),Listas!$G$36,IF(AND(IO26&gt;=16,IO26&lt;=24),Listas!$G$37,IF(AND(IO26&gt;=5,IO26&lt;=12),Listas!$G$38,IF(AND(IO26&gt;=1,IO26&lt;=4),Listas!$G$39,"-"))))</f>
        <v>-</v>
      </c>
      <c r="AW26" s="226"/>
      <c r="AX26" s="224"/>
      <c r="AY26" s="224"/>
      <c r="AZ26" s="113" t="str">
        <f>IF(AND(IT26&gt;=32,IT26&lt;=80),Listas!$G$36,IF(AND(IT26&gt;=16,IT26&lt;=24),Listas!$G$37,IF(AND(IT26&gt;=5,IT26&lt;=12),Listas!$G$38,IF(AND(IT26&gt;=1,IT26&lt;=4),Listas!$G$39,"-"))))</f>
        <v>-</v>
      </c>
      <c r="BA26" s="226"/>
      <c r="BB26" s="224"/>
      <c r="BC26" s="224"/>
      <c r="BD26" s="113" t="str">
        <f>IF(AND(IY26&gt;=32,IY26&lt;=80),Listas!$G$36,IF(AND(IY26&gt;=16,IY26&lt;=24),Listas!$G$37,IF(AND(IY26&gt;=5,IY26&lt;=12),Listas!$G$38,IF(AND(IY26&gt;=1,IY26&lt;=4),Listas!$G$39,"-"))))</f>
        <v>-</v>
      </c>
      <c r="BE26" s="226"/>
      <c r="BF26" s="224"/>
      <c r="BG26" s="224"/>
      <c r="BH26" s="113" t="str">
        <f>IF(AND(JD26&gt;=32,JD26&lt;=80),Listas!$G$36,IF(AND(JD26&gt;=16,JD26&lt;=24),Listas!$G$37,IF(AND(JD26&gt;=5,JD26&lt;=12),Listas!$G$38,IF(AND(JD26&gt;=1,JD26&lt;=4),Listas!$G$39,"-"))))</f>
        <v>-</v>
      </c>
      <c r="BI26" s="226"/>
      <c r="BJ26" s="224"/>
      <c r="BK26" s="224"/>
      <c r="BL26" s="113" t="str">
        <f>IF(AND(JI26&gt;=32,JI26&lt;=80),Listas!$G$36,IF(AND(JI26&gt;=16,JI26&lt;=24),Listas!$G$37,IF(AND(JI26&gt;=5,JI26&lt;=12),Listas!$G$38,IF(AND(JI26&gt;=1,JI26&lt;=4),Listas!$G$39,"-"))))</f>
        <v>-</v>
      </c>
      <c r="BM26" s="226"/>
      <c r="BN26" s="224"/>
      <c r="BO26" s="224"/>
      <c r="BP26" s="113" t="str">
        <f>IF(AND(JN26&gt;=32,JN26&lt;=80),Listas!$G$36,IF(AND(JN26&gt;=16,JN26&lt;=24),Listas!$G$37,IF(AND(JN26&gt;=5,JN26&lt;=12),Listas!$G$38,IF(AND(JN26&gt;=1,JN26&lt;=4),Listas!$G$39,"-"))))</f>
        <v>-</v>
      </c>
      <c r="BQ26" s="226"/>
      <c r="BR26" s="224"/>
      <c r="BS26" s="224"/>
      <c r="BT26" s="113" t="str">
        <f>IF(AND(JS26&gt;=32,JS26&lt;=80),Listas!$G$36,IF(AND(JS26&gt;=16,JS26&lt;=24),Listas!$G$37,IF(AND(JS26&gt;=5,JS26&lt;=12),Listas!$G$38,IF(AND(JS26&gt;=1,JS26&lt;=4),Listas!$G$39,"-"))))</f>
        <v>-</v>
      </c>
      <c r="BU26" s="226"/>
      <c r="BV26" s="223"/>
      <c r="BW26" s="223"/>
      <c r="BX26" s="113" t="str">
        <f>IF(AND(JX26&gt;=32,JX26&lt;=80),Listas!$G$36,IF(AND(JX26&gt;=16,JX26&lt;=24),Listas!$G$37,IF(AND(JX26&gt;=5,JX26&lt;=12),Listas!$G$38,IF(AND(JX26&gt;=1,JX26&lt;=4),Listas!$G$39,"-"))))</f>
        <v>-</v>
      </c>
      <c r="BY26" s="226"/>
      <c r="BZ26" s="223"/>
      <c r="CA26" s="223"/>
      <c r="CB26" s="113" t="str">
        <f>IF(AND(KC26&gt;=32,KC26&lt;=80),Listas!$G$36,IF(AND(KC26&gt;=16,KC26&lt;=24),Listas!$G$37,IF(AND(KC26&gt;=5,KC26&lt;=12),Listas!$G$38,IF(AND(KC26&gt;=1,KC26&lt;=4),Listas!$G$39,"-"))))</f>
        <v>-</v>
      </c>
      <c r="CC26" s="226"/>
      <c r="CD26" s="223"/>
      <c r="CE26" s="223"/>
      <c r="CF26" s="113" t="str">
        <f>IF(AND(KH26&gt;=32,KH26&lt;=80),Listas!$G$36,IF(AND(KH26&gt;=16,KH26&lt;=24),Listas!$G$37,IF(AND(KH26&gt;=5,KH26&lt;=12),Listas!$G$38,IF(AND(KH26&gt;=1,KH26&lt;=4),Listas!$G$39,"-"))))</f>
        <v>-</v>
      </c>
      <c r="CG26" s="226"/>
      <c r="CH26" s="223"/>
      <c r="CI26" s="223"/>
      <c r="CJ26" s="113" t="str">
        <f>IF(AND(KM26&gt;=32,KM26&lt;=80),Listas!$G$36,IF(AND(KM26&gt;=16,KM26&lt;=24),Listas!$G$37,IF(AND(KM26&gt;=5,KM26&lt;=12),Listas!$G$38,IF(AND(KM26&gt;=1,KM26&lt;=4),Listas!$G$39,"-"))))</f>
        <v>-</v>
      </c>
      <c r="CK26" s="226"/>
      <c r="CL26" s="223"/>
      <c r="CM26" s="223"/>
      <c r="CN26" s="113" t="str">
        <f>IF(AND(KR26&gt;=32,KR26&lt;=80),Listas!$G$36,IF(AND(KR26&gt;=16,KR26&lt;=24),Listas!$G$37,IF(AND(KR26&gt;=5,KR26&lt;=12),Listas!$G$38,IF(AND(KR26&gt;=1,KR26&lt;=4),Listas!$G$39,"-"))))</f>
        <v>-</v>
      </c>
      <c r="CO26" s="226"/>
      <c r="CP26" s="223"/>
      <c r="CQ26" s="223"/>
      <c r="CR26" s="113" t="str">
        <f>IF(AND(KW26&gt;=32,KW26&lt;=80),Listas!$G$36,IF(AND(KW26&gt;=16,KW26&lt;=24),Listas!$G$37,IF(AND(KW26&gt;=5,KW26&lt;=12),Listas!$G$38,IF(AND(KW26&gt;=1,KW26&lt;=4),Listas!$G$39,"-"))))</f>
        <v>-</v>
      </c>
      <c r="CS26" s="226"/>
      <c r="CT26" s="223"/>
      <c r="CU26" s="223"/>
      <c r="CV26" s="113" t="str">
        <f>IF(AND(LB26&gt;=32,LB26&lt;=80),Listas!$G$36,IF(AND(LB26&gt;=16,LB26&lt;=24),Listas!$G$37,IF(AND(LB26&gt;=5,LB26&lt;=12),Listas!$G$38,IF(AND(LB26&gt;=1,LB26&lt;=4),Listas!$G$39,"-"))))</f>
        <v>-</v>
      </c>
      <c r="CW26" s="226"/>
      <c r="CX26" s="223"/>
      <c r="CY26" s="223"/>
      <c r="CZ26" s="113" t="str">
        <f>IF(AND(LG26&gt;=32,LG26&lt;=80),Listas!$G$36,IF(AND(LG26&gt;=16,LG26&lt;=24),Listas!$G$37,IF(AND(LG26&gt;=5,LG26&lt;=12),Listas!$G$38,IF(AND(LG26&gt;=1,LG26&lt;=4),Listas!$G$39,"-"))))</f>
        <v>-</v>
      </c>
      <c r="DA26" s="226"/>
      <c r="DB26" s="223"/>
      <c r="DC26" s="223"/>
      <c r="DD26" s="113" t="str">
        <f>IF(AND(LL26&gt;=32,LL26&lt;=80),Listas!$G$36,IF(AND(LL26&gt;=16,LL26&lt;=24),Listas!$G$37,IF(AND(LL26&gt;=5,LL26&lt;=12),Listas!$G$38,IF(AND(LL26&gt;=1,LL26&lt;=4),Listas!$G$39,"-"))))</f>
        <v>-</v>
      </c>
      <c r="DE26" s="226"/>
      <c r="DF26" s="223"/>
      <c r="DG26" s="223"/>
      <c r="DH26" s="113" t="str">
        <f>IF(AND(LQ26&gt;=32,LQ26&lt;=80),Listas!$G$36,IF(AND(LQ26&gt;=16,LQ26&lt;=24),Listas!$G$37,IF(AND(LQ26&gt;=5,LQ26&lt;=12),Listas!$G$38,IF(AND(LQ26&gt;=1,LQ26&lt;=4),Listas!$G$39,"-"))))</f>
        <v>-</v>
      </c>
      <c r="DI26" s="226"/>
      <c r="DJ26" s="223"/>
      <c r="DK26" s="223"/>
      <c r="DL26" s="113" t="str">
        <f>IF(AND(LV26&gt;=32,LV26&lt;=80),Listas!$G$36,IF(AND(LV26&gt;=16,LV26&lt;=24),Listas!$G$37,IF(AND(LV26&gt;=5,LV26&lt;=12),Listas!$G$38,IF(AND(LV26&gt;=1,LV26&lt;=4),Listas!$G$39,"-"))))</f>
        <v>-</v>
      </c>
      <c r="DM26" s="226"/>
      <c r="DN26" s="223"/>
      <c r="DO26" s="223"/>
      <c r="DP26" s="113" t="str">
        <f>IF(AND(MA26&gt;=32,MA26&lt;=80),Listas!$G$36,IF(AND(MA26&gt;=16,MA26&lt;=24),Listas!$G$37,IF(AND(MA26&gt;=5,MA26&lt;=12),Listas!$G$38,IF(AND(MA26&gt;=1,MA26&lt;=4),Listas!$G$39,"-"))))</f>
        <v>-</v>
      </c>
      <c r="DQ26" s="226"/>
      <c r="DR26" s="223"/>
      <c r="DS26" s="223"/>
      <c r="DT26" s="113" t="str">
        <f>IF(AND(MF26&gt;=32,MF26&lt;=80),Listas!$G$36,IF(AND(MF26&gt;=16,MF26&lt;=24),Listas!$G$37,IF(AND(MF26&gt;=5,MF26&lt;=12),Listas!$G$38,IF(AND(MF26&gt;=1,MF26&lt;=4),Listas!$G$39,"-"))))</f>
        <v>-</v>
      </c>
      <c r="HM26" s="150" t="str">
        <f>IF('2.Datos'!A26&lt;&gt;"",'2.Datos'!A26,"")</f>
        <v/>
      </c>
      <c r="HN26" s="142" t="str">
        <f>IFERROR(VLOOKUP('2.Datos'!V26,Listas!$D$37:$E$41,2,FALSE),"")</f>
        <v/>
      </c>
      <c r="HO26" s="142" t="str">
        <f>IFERROR(VLOOKUP('2.Datos'!W26,Listas!$D$44:$E$48,2,FALSE),"")</f>
        <v/>
      </c>
      <c r="HP26" s="142" t="str">
        <f t="shared" si="0"/>
        <v/>
      </c>
      <c r="HQ26" s="151" t="str">
        <f t="shared" si="1"/>
        <v/>
      </c>
      <c r="HR26" s="103"/>
      <c r="HS26" s="142" t="str">
        <f>IFERROR(VLOOKUP('2.Datos'!AD26,Listas!$D$37:$E$41,2,FALSE),"")</f>
        <v/>
      </c>
      <c r="HT26" s="142" t="str">
        <f>IFERROR(VLOOKUP('2.Datos'!AE26,Listas!$D$44:$E$48,2,FALSE),"")</f>
        <v/>
      </c>
      <c r="HU26" s="151" t="str">
        <f t="shared" si="3"/>
        <v/>
      </c>
      <c r="HV26" s="151" t="str">
        <f t="shared" si="4"/>
        <v/>
      </c>
      <c r="HW26" s="103"/>
      <c r="HX26" s="142" t="str">
        <f>IFERROR(VLOOKUP('2.Datos'!AH26,Listas!$D$37:$E$41,2,FALSE),"")</f>
        <v/>
      </c>
      <c r="HY26" s="142" t="str">
        <f>IFERROR(VLOOKUP('2.Datos'!AI26,Listas!$D$44:$E$48,2,FALSE),"")</f>
        <v/>
      </c>
      <c r="HZ26" s="151" t="str">
        <f t="shared" si="5"/>
        <v/>
      </c>
      <c r="IA26" s="151" t="str">
        <f t="shared" si="6"/>
        <v/>
      </c>
      <c r="IB26" s="103"/>
      <c r="IC26" s="142" t="str">
        <f>IFERROR(VLOOKUP('2.Datos'!AL26,Listas!$D$37:$E$41,2,FALSE),"")</f>
        <v/>
      </c>
      <c r="ID26" s="142" t="str">
        <f>IFERROR(VLOOKUP('2.Datos'!AM26,Listas!$D$44:$E$48,2,FALSE),"")</f>
        <v/>
      </c>
      <c r="IE26" s="151" t="str">
        <f t="shared" si="7"/>
        <v/>
      </c>
      <c r="IF26" s="151" t="str">
        <f t="shared" si="8"/>
        <v/>
      </c>
      <c r="IG26" s="103"/>
      <c r="IH26" s="142" t="str">
        <f>IFERROR(VLOOKUP('2.Datos'!AP26,Listas!$D$37:$E$41,2,FALSE),"")</f>
        <v/>
      </c>
      <c r="II26" s="142" t="str">
        <f>IFERROR(VLOOKUP('2.Datos'!AQ26,Listas!$D$44:$E$48,2,FALSE),"")</f>
        <v/>
      </c>
      <c r="IJ26" s="151" t="str">
        <f t="shared" si="9"/>
        <v/>
      </c>
      <c r="IK26" s="151" t="str">
        <f t="shared" si="10"/>
        <v/>
      </c>
      <c r="IL26" s="103"/>
      <c r="IM26" s="142" t="str">
        <f>IFERROR(VLOOKUP('2.Datos'!AT26,Listas!$D$37:$E$41,2,FALSE),"")</f>
        <v/>
      </c>
      <c r="IN26" s="142" t="str">
        <f>IFERROR(VLOOKUP('2.Datos'!AU26,Listas!$D$44:$E$48,2,FALSE),"")</f>
        <v/>
      </c>
      <c r="IO26" s="151" t="str">
        <f t="shared" si="11"/>
        <v/>
      </c>
      <c r="IP26" s="151" t="str">
        <f t="shared" si="12"/>
        <v/>
      </c>
      <c r="IQ26" s="103"/>
      <c r="IR26" s="142" t="str">
        <f>IFERROR(VLOOKUP('2.Datos'!AX26,Listas!$D$37:$E$41,2,FALSE),"")</f>
        <v/>
      </c>
      <c r="IS26" s="142" t="str">
        <f>IFERROR(VLOOKUP('2.Datos'!AY26,Listas!$D$44:$E$48,2,FALSE),"")</f>
        <v/>
      </c>
      <c r="IT26" s="151" t="str">
        <f t="shared" si="13"/>
        <v/>
      </c>
      <c r="IU26" s="151" t="str">
        <f t="shared" si="14"/>
        <v/>
      </c>
      <c r="IV26" s="103"/>
      <c r="IW26" s="142" t="str">
        <f>IFERROR(VLOOKUP('2.Datos'!BB26,Listas!$D$37:$E$41,2,FALSE),"")</f>
        <v/>
      </c>
      <c r="IX26" s="142" t="str">
        <f>IFERROR(VLOOKUP('2.Datos'!BC26,Listas!$D$44:$E$48,2,FALSE),"")</f>
        <v/>
      </c>
      <c r="IY26" s="151" t="str">
        <f t="shared" si="15"/>
        <v/>
      </c>
      <c r="IZ26" s="151" t="str">
        <f t="shared" si="16"/>
        <v/>
      </c>
      <c r="JA26" s="103"/>
      <c r="JB26" s="142" t="str">
        <f>IFERROR(VLOOKUP('2.Datos'!BF26,Listas!$D$37:$E$41,2,FALSE),"")</f>
        <v/>
      </c>
      <c r="JC26" s="142" t="str">
        <f>IFERROR(VLOOKUP('2.Datos'!BG26,Listas!$D$44:$E$48,2,FALSE),"")</f>
        <v/>
      </c>
      <c r="JD26" s="151" t="str">
        <f t="shared" si="17"/>
        <v/>
      </c>
      <c r="JE26" s="151" t="str">
        <f t="shared" si="18"/>
        <v/>
      </c>
      <c r="JF26" s="103"/>
      <c r="JG26" s="142" t="str">
        <f>IFERROR(VLOOKUP('2.Datos'!BJ26,Listas!$D$37:$E$41,2,FALSE),"")</f>
        <v/>
      </c>
      <c r="JH26" s="142" t="str">
        <f>IFERROR(VLOOKUP('2.Datos'!BK26,Listas!$D$44:$E$48,2,FALSE),"")</f>
        <v/>
      </c>
      <c r="JI26" s="151" t="str">
        <f t="shared" si="19"/>
        <v/>
      </c>
      <c r="JJ26" s="151" t="str">
        <f t="shared" si="20"/>
        <v/>
      </c>
      <c r="JK26" s="103"/>
      <c r="JL26" s="142" t="str">
        <f>IFERROR(VLOOKUP('2.Datos'!BN26,Listas!$D$37:$E$41,2,FALSE),"")</f>
        <v/>
      </c>
      <c r="JM26" s="142" t="str">
        <f>IFERROR(VLOOKUP('2.Datos'!BO26,Listas!$D$44:$E$48,2,FALSE),"")</f>
        <v/>
      </c>
      <c r="JN26" s="151" t="str">
        <f t="shared" si="21"/>
        <v/>
      </c>
      <c r="JO26" s="151" t="str">
        <f t="shared" si="22"/>
        <v/>
      </c>
      <c r="JP26" s="103"/>
      <c r="JQ26" s="142" t="str">
        <f>IFERROR(VLOOKUP('2.Datos'!BR26,Listas!$D$37:$E$41,2,FALSE),"")</f>
        <v/>
      </c>
      <c r="JR26" s="142" t="str">
        <f>IFERROR(VLOOKUP('2.Datos'!BS26,Listas!$D$44:$E$48,2,FALSE),"")</f>
        <v/>
      </c>
      <c r="JS26" s="151" t="str">
        <f t="shared" si="23"/>
        <v/>
      </c>
      <c r="JT26" s="151" t="str">
        <f t="shared" si="24"/>
        <v/>
      </c>
      <c r="JU26" s="103"/>
      <c r="JV26" s="142" t="str">
        <f>IFERROR(VLOOKUP('2.Datos'!BV26,Listas!$D$37:$E$41,2,FALSE),"")</f>
        <v/>
      </c>
      <c r="JW26" s="142" t="str">
        <f>IFERROR(VLOOKUP('2.Datos'!BW26,Listas!$D$44:$E$48,2,FALSE),"")</f>
        <v/>
      </c>
      <c r="JX26" s="151" t="str">
        <f t="shared" si="25"/>
        <v/>
      </c>
      <c r="JY26" s="151" t="str">
        <f t="shared" si="26"/>
        <v/>
      </c>
      <c r="JZ26" s="103"/>
      <c r="KA26" s="142" t="str">
        <f>IFERROR(VLOOKUP('2.Datos'!BZ26,Listas!$D$37:$E$41,2,FALSE),"")</f>
        <v/>
      </c>
      <c r="KB26" s="142" t="str">
        <f>IFERROR(VLOOKUP('2.Datos'!CA26,Listas!$D$44:$E$48,2,FALSE),"")</f>
        <v/>
      </c>
      <c r="KC26" s="151" t="str">
        <f t="shared" si="27"/>
        <v/>
      </c>
      <c r="KD26" s="151" t="str">
        <f t="shared" si="28"/>
        <v/>
      </c>
      <c r="KE26" s="103"/>
      <c r="KF26" s="142" t="str">
        <f>IFERROR(VLOOKUP('2.Datos'!CD26,Listas!$D$37:$E$41,2,FALSE),"")</f>
        <v/>
      </c>
      <c r="KG26" s="142" t="str">
        <f>IFERROR(VLOOKUP('2.Datos'!CE26,Listas!$D$44:$E$48,2,FALSE),"")</f>
        <v/>
      </c>
      <c r="KH26" s="151" t="str">
        <f t="shared" si="29"/>
        <v/>
      </c>
      <c r="KI26" s="151" t="str">
        <f t="shared" si="30"/>
        <v/>
      </c>
      <c r="KJ26" s="103"/>
      <c r="KK26" s="142" t="str">
        <f>IFERROR(VLOOKUP('2.Datos'!CH26,Listas!$D$37:$E$41,2,FALSE),"")</f>
        <v/>
      </c>
      <c r="KL26" s="142" t="str">
        <f>IFERROR(VLOOKUP('2.Datos'!CI26,Listas!$D$44:$E$48,2,FALSE),"")</f>
        <v/>
      </c>
      <c r="KM26" s="151" t="str">
        <f t="shared" si="31"/>
        <v/>
      </c>
      <c r="KN26" s="151" t="str">
        <f t="shared" si="32"/>
        <v/>
      </c>
      <c r="KO26" s="103"/>
      <c r="KP26" s="142" t="str">
        <f>IFERROR(VLOOKUP('2.Datos'!CL26,Listas!$D$37:$E$41,2,FALSE),"")</f>
        <v/>
      </c>
      <c r="KQ26" s="142" t="str">
        <f>IFERROR(VLOOKUP('2.Datos'!CM26,Listas!$D$44:$E$48,2,FALSE),"")</f>
        <v/>
      </c>
      <c r="KR26" s="151" t="str">
        <f t="shared" si="33"/>
        <v/>
      </c>
      <c r="KS26" s="151" t="str">
        <f t="shared" si="34"/>
        <v/>
      </c>
      <c r="KT26" s="103"/>
      <c r="KU26" s="142" t="str">
        <f>IFERROR(VLOOKUP('2.Datos'!CP26,Listas!$D$37:$E$41,2,FALSE),"")</f>
        <v/>
      </c>
      <c r="KV26" s="142" t="str">
        <f>IFERROR(VLOOKUP('2.Datos'!CQ26,Listas!$D$44:$E$48,2,FALSE),"")</f>
        <v/>
      </c>
      <c r="KW26" s="151" t="str">
        <f t="shared" si="35"/>
        <v/>
      </c>
      <c r="KX26" s="151" t="str">
        <f t="shared" si="36"/>
        <v/>
      </c>
      <c r="KY26" s="103"/>
      <c r="KZ26" s="142" t="str">
        <f>IFERROR(VLOOKUP('2.Datos'!CT26,Listas!$D$37:$E$41,2,FALSE),"")</f>
        <v/>
      </c>
      <c r="LA26" s="142" t="str">
        <f>IFERROR(VLOOKUP('2.Datos'!CU26,Listas!$D$44:$E$48,2,FALSE),"")</f>
        <v/>
      </c>
      <c r="LB26" s="151" t="str">
        <f t="shared" si="37"/>
        <v/>
      </c>
      <c r="LC26" s="151" t="str">
        <f t="shared" si="38"/>
        <v/>
      </c>
      <c r="LD26" s="103"/>
      <c r="LE26" s="142" t="str">
        <f>IFERROR(VLOOKUP('2.Datos'!CX26,Listas!$D$37:$E$41,2,FALSE),"")</f>
        <v/>
      </c>
      <c r="LF26" s="142" t="str">
        <f>IFERROR(VLOOKUP('2.Datos'!CY26,Listas!$D$44:$E$48,2,FALSE),"")</f>
        <v/>
      </c>
      <c r="LG26" s="151" t="str">
        <f t="shared" si="39"/>
        <v/>
      </c>
      <c r="LH26" s="151" t="str">
        <f t="shared" si="40"/>
        <v/>
      </c>
      <c r="LI26" s="103"/>
      <c r="LJ26" s="142" t="str">
        <f>IFERROR(VLOOKUP('2.Datos'!DB26,Listas!$D$37:$E$41,2,FALSE),"")</f>
        <v/>
      </c>
      <c r="LK26" s="142" t="str">
        <f>IFERROR(VLOOKUP('2.Datos'!DC26,Listas!$D$44:$E$48,2,FALSE),"")</f>
        <v/>
      </c>
      <c r="LL26" s="151" t="str">
        <f t="shared" si="41"/>
        <v/>
      </c>
      <c r="LM26" s="151" t="str">
        <f t="shared" si="42"/>
        <v/>
      </c>
      <c r="LN26" s="103"/>
      <c r="LO26" s="142" t="str">
        <f>IFERROR(VLOOKUP('2.Datos'!DF26,Listas!$D$37:$E$41,2,FALSE),"")</f>
        <v/>
      </c>
      <c r="LP26" s="142" t="str">
        <f>IFERROR(VLOOKUP('2.Datos'!DG26,Listas!$D$44:$E$48,2,FALSE),"")</f>
        <v/>
      </c>
      <c r="LQ26" s="151" t="str">
        <f t="shared" si="43"/>
        <v/>
      </c>
      <c r="LR26" s="151" t="str">
        <f t="shared" si="44"/>
        <v/>
      </c>
      <c r="LS26" s="103"/>
      <c r="LT26" s="142" t="str">
        <f>IFERROR(VLOOKUP('2.Datos'!DJ26,Listas!$D$37:$E$41,2,FALSE),"")</f>
        <v/>
      </c>
      <c r="LU26" s="142" t="str">
        <f>IFERROR(VLOOKUP('2.Datos'!DK26,Listas!$D$44:$E$48,2,FALSE),"")</f>
        <v/>
      </c>
      <c r="LV26" s="151" t="str">
        <f t="shared" si="45"/>
        <v/>
      </c>
      <c r="LW26" s="151" t="str">
        <f t="shared" si="46"/>
        <v/>
      </c>
      <c r="LX26" s="103"/>
      <c r="LY26" s="142" t="str">
        <f>IFERROR(VLOOKUP('2.Datos'!DN26,Listas!$D$37:$E$41,2,FALSE),"")</f>
        <v/>
      </c>
      <c r="LZ26" s="142" t="str">
        <f>IFERROR(VLOOKUP('2.Datos'!DO26,Listas!$D$44:$E$48,2,FALSE),"")</f>
        <v/>
      </c>
      <c r="MA26" s="151" t="str">
        <f t="shared" si="47"/>
        <v/>
      </c>
      <c r="MB26" s="151" t="str">
        <f t="shared" si="48"/>
        <v/>
      </c>
      <c r="MC26" s="103"/>
      <c r="MD26" s="142" t="str">
        <f>IFERROR(VLOOKUP('2.Datos'!DR26,Listas!$D$37:$E$41,2,FALSE),"")</f>
        <v/>
      </c>
      <c r="ME26" s="142" t="str">
        <f>IFERROR(VLOOKUP('2.Datos'!DS26,Listas!$D$44:$E$48,2,FALSE),"")</f>
        <v/>
      </c>
      <c r="MF26" s="151" t="str">
        <f t="shared" si="49"/>
        <v/>
      </c>
      <c r="MG26" s="151" t="str">
        <f t="shared" si="50"/>
        <v/>
      </c>
      <c r="MH26"/>
    </row>
    <row r="27" spans="1:346" ht="46.5" customHeight="1" x14ac:dyDescent="0.25">
      <c r="A27" s="232"/>
      <c r="B27" s="223"/>
      <c r="C27" s="223"/>
      <c r="D27" s="225"/>
      <c r="E27" s="225"/>
      <c r="F27" s="235"/>
      <c r="G27" s="223"/>
      <c r="H27" s="226"/>
      <c r="I27" s="226"/>
      <c r="J27" s="226"/>
      <c r="K27" s="226"/>
      <c r="L27" s="227"/>
      <c r="M27" s="224"/>
      <c r="N27" s="228"/>
      <c r="O27" s="228"/>
      <c r="P27" s="228"/>
      <c r="Q27" s="228"/>
      <c r="R27" s="228"/>
      <c r="S27" s="228"/>
      <c r="T27" s="228"/>
      <c r="U27" s="228"/>
      <c r="V27" s="224"/>
      <c r="W27" s="224"/>
      <c r="X27" s="229" t="str">
        <f>IF(AND(HP27&gt;=32,HP27&lt;=80),Listas!$G$36,IF(AND(HP27&gt;=16,HP27&lt;=24),Listas!$G$37,IF(AND(HP27&gt;=5,HP27&lt;=12),Listas!$G$38,IF(AND(HP27&gt;=1,HP27&lt;=4),Listas!$G$39,"-"))))</f>
        <v>-</v>
      </c>
      <c r="Y27" s="230" t="str">
        <f t="shared" si="2"/>
        <v/>
      </c>
      <c r="Z27" s="230" t="str">
        <f>IFERROR(VLOOKUP(L27,Listas!$H$4:$I$8,2,FALSE),"")</f>
        <v/>
      </c>
      <c r="AA27" s="233"/>
      <c r="AB27" s="234"/>
      <c r="AC27" s="231"/>
      <c r="AD27" s="253"/>
      <c r="AE27" s="253"/>
      <c r="AF27" s="113" t="str">
        <f>IF(AND(HU27&gt;=32,HU27&lt;=80),Listas!$G$36,IF(AND(HU27&gt;=16,HU27&lt;=24),Listas!$G$37,IF(AND(HU27&gt;=5,HU27&lt;=12),Listas!$G$38,IF(AND(HU27&gt;=1,HU27&lt;=4),Listas!$G$39,"-"))))</f>
        <v>-</v>
      </c>
      <c r="AG27" s="226"/>
      <c r="AH27" s="223"/>
      <c r="AI27" s="223"/>
      <c r="AJ27" s="113" t="str">
        <f>IF(AND(HZ27&gt;=32,HZ27&lt;=80),Listas!$G$36,IF(AND(HZ27&gt;=16,HZ27&lt;=24),Listas!$G$37,IF(AND(HZ27&gt;=5,HZ27&lt;=12),Listas!$G$38,IF(AND(HZ27&gt;=1,HZ27&lt;=4),Listas!$G$39,"-"))))</f>
        <v>-</v>
      </c>
      <c r="AK27" s="226"/>
      <c r="AL27" s="223"/>
      <c r="AM27" s="223"/>
      <c r="AN27" s="113" t="str">
        <f>IF(AND(IE27&gt;=32,IE27&lt;=80),Listas!$G$36,IF(AND(IE27&gt;=16,IE27&lt;=24),Listas!$G$37,IF(AND(IE27&gt;=5,IE27&lt;=12),Listas!$G$38,IF(AND(IE27&gt;=1,IE27&lt;=4),Listas!$G$39,"-"))))</f>
        <v>-</v>
      </c>
      <c r="AO27" s="226"/>
      <c r="AP27" s="223"/>
      <c r="AQ27" s="223"/>
      <c r="AR27" s="113" t="str">
        <f>IF(AND(IJ27&gt;=32,IJ27&lt;=80),Listas!$G$36,IF(AND(IJ27&gt;=16,IJ27&lt;=24),Listas!$G$37,IF(AND(IJ27&gt;=5,IJ27&lt;=12),Listas!$G$38,IF(AND(IJ27&gt;=1,IJ27&lt;=4),Listas!$G$39,"-"))))</f>
        <v>-</v>
      </c>
      <c r="AS27" s="226"/>
      <c r="AT27" s="223"/>
      <c r="AU27" s="223"/>
      <c r="AV27" s="113" t="str">
        <f>IF(AND(IO27&gt;=32,IO27&lt;=80),Listas!$G$36,IF(AND(IO27&gt;=16,IO27&lt;=24),Listas!$G$37,IF(AND(IO27&gt;=5,IO27&lt;=12),Listas!$G$38,IF(AND(IO27&gt;=1,IO27&lt;=4),Listas!$G$39,"-"))))</f>
        <v>-</v>
      </c>
      <c r="AW27" s="226"/>
      <c r="AX27" s="223"/>
      <c r="AY27" s="223"/>
      <c r="AZ27" s="113" t="str">
        <f>IF(AND(IT27&gt;=32,IT27&lt;=80),Listas!$G$36,IF(AND(IT27&gt;=16,IT27&lt;=24),Listas!$G$37,IF(AND(IT27&gt;=5,IT27&lt;=12),Listas!$G$38,IF(AND(IT27&gt;=1,IT27&lt;=4),Listas!$G$39,"-"))))</f>
        <v>-</v>
      </c>
      <c r="BA27" s="226"/>
      <c r="BB27" s="223"/>
      <c r="BC27" s="223"/>
      <c r="BD27" s="113" t="str">
        <f>IF(AND(IY27&gt;=32,IY27&lt;=80),Listas!$G$36,IF(AND(IY27&gt;=16,IY27&lt;=24),Listas!$G$37,IF(AND(IY27&gt;=5,IY27&lt;=12),Listas!$G$38,IF(AND(IY27&gt;=1,IY27&lt;=4),Listas!$G$39,"-"))))</f>
        <v>-</v>
      </c>
      <c r="BE27" s="226"/>
      <c r="BF27" s="223"/>
      <c r="BG27" s="223"/>
      <c r="BH27" s="113" t="str">
        <f>IF(AND(JD27&gt;=32,JD27&lt;=80),Listas!$G$36,IF(AND(JD27&gt;=16,JD27&lt;=24),Listas!$G$37,IF(AND(JD27&gt;=5,JD27&lt;=12),Listas!$G$38,IF(AND(JD27&gt;=1,JD27&lt;=4),Listas!$G$39,"-"))))</f>
        <v>-</v>
      </c>
      <c r="BI27" s="226"/>
      <c r="BJ27" s="223"/>
      <c r="BK27" s="223"/>
      <c r="BL27" s="113" t="str">
        <f>IF(AND(JI27&gt;=32,JI27&lt;=80),Listas!$G$36,IF(AND(JI27&gt;=16,JI27&lt;=24),Listas!$G$37,IF(AND(JI27&gt;=5,JI27&lt;=12),Listas!$G$38,IF(AND(JI27&gt;=1,JI27&lt;=4),Listas!$G$39,"-"))))</f>
        <v>-</v>
      </c>
      <c r="BM27" s="226"/>
      <c r="BN27" s="223"/>
      <c r="BO27" s="223"/>
      <c r="BP27" s="113" t="str">
        <f>IF(AND(JN27&gt;=32,JN27&lt;=80),Listas!$G$36,IF(AND(JN27&gt;=16,JN27&lt;=24),Listas!$G$37,IF(AND(JN27&gt;=5,JN27&lt;=12),Listas!$G$38,IF(AND(JN27&gt;=1,JN27&lt;=4),Listas!$G$39,"-"))))</f>
        <v>-</v>
      </c>
      <c r="BQ27" s="226"/>
      <c r="BR27" s="223"/>
      <c r="BS27" s="223"/>
      <c r="BT27" s="113" t="str">
        <f>IF(AND(JS27&gt;=32,JS27&lt;=80),Listas!$G$36,IF(AND(JS27&gt;=16,JS27&lt;=24),Listas!$G$37,IF(AND(JS27&gt;=5,JS27&lt;=12),Listas!$G$38,IF(AND(JS27&gt;=1,JS27&lt;=4),Listas!$G$39,"-"))))</f>
        <v>-</v>
      </c>
      <c r="BU27" s="226"/>
      <c r="BV27" s="223"/>
      <c r="BW27" s="223"/>
      <c r="BX27" s="113" t="str">
        <f>IF(AND(JX27&gt;=32,JX27&lt;=80),Listas!$G$36,IF(AND(JX27&gt;=16,JX27&lt;=24),Listas!$G$37,IF(AND(JX27&gt;=5,JX27&lt;=12),Listas!$G$38,IF(AND(JX27&gt;=1,JX27&lt;=4),Listas!$G$39,"-"))))</f>
        <v>-</v>
      </c>
      <c r="BY27" s="226"/>
      <c r="BZ27" s="223"/>
      <c r="CA27" s="223"/>
      <c r="CB27" s="113" t="str">
        <f>IF(AND(KC27&gt;=32,KC27&lt;=80),Listas!$G$36,IF(AND(KC27&gt;=16,KC27&lt;=24),Listas!$G$37,IF(AND(KC27&gt;=5,KC27&lt;=12),Listas!$G$38,IF(AND(KC27&gt;=1,KC27&lt;=4),Listas!$G$39,"-"))))</f>
        <v>-</v>
      </c>
      <c r="CC27" s="226"/>
      <c r="CD27" s="223"/>
      <c r="CE27" s="223"/>
      <c r="CF27" s="113" t="str">
        <f>IF(AND(KH27&gt;=32,KH27&lt;=80),Listas!$G$36,IF(AND(KH27&gt;=16,KH27&lt;=24),Listas!$G$37,IF(AND(KH27&gt;=5,KH27&lt;=12),Listas!$G$38,IF(AND(KH27&gt;=1,KH27&lt;=4),Listas!$G$39,"-"))))</f>
        <v>-</v>
      </c>
      <c r="CG27" s="226"/>
      <c r="CH27" s="223"/>
      <c r="CI27" s="223"/>
      <c r="CJ27" s="113" t="str">
        <f>IF(AND(KM27&gt;=32,KM27&lt;=80),Listas!$G$36,IF(AND(KM27&gt;=16,KM27&lt;=24),Listas!$G$37,IF(AND(KM27&gt;=5,KM27&lt;=12),Listas!$G$38,IF(AND(KM27&gt;=1,KM27&lt;=4),Listas!$G$39,"-"))))</f>
        <v>-</v>
      </c>
      <c r="CK27" s="226"/>
      <c r="CL27" s="223"/>
      <c r="CM27" s="223"/>
      <c r="CN27" s="113" t="str">
        <f>IF(AND(KR27&gt;=32,KR27&lt;=80),Listas!$G$36,IF(AND(KR27&gt;=16,KR27&lt;=24),Listas!$G$37,IF(AND(KR27&gt;=5,KR27&lt;=12),Listas!$G$38,IF(AND(KR27&gt;=1,KR27&lt;=4),Listas!$G$39,"-"))))</f>
        <v>-</v>
      </c>
      <c r="CO27" s="226"/>
      <c r="CP27" s="223"/>
      <c r="CQ27" s="223"/>
      <c r="CR27" s="113" t="str">
        <f>IF(AND(KW27&gt;=32,KW27&lt;=80),Listas!$G$36,IF(AND(KW27&gt;=16,KW27&lt;=24),Listas!$G$37,IF(AND(KW27&gt;=5,KW27&lt;=12),Listas!$G$38,IF(AND(KW27&gt;=1,KW27&lt;=4),Listas!$G$39,"-"))))</f>
        <v>-</v>
      </c>
      <c r="CS27" s="226"/>
      <c r="CT27" s="223"/>
      <c r="CU27" s="223"/>
      <c r="CV27" s="113" t="str">
        <f>IF(AND(LB27&gt;=32,LB27&lt;=80),Listas!$G$36,IF(AND(LB27&gt;=16,LB27&lt;=24),Listas!$G$37,IF(AND(LB27&gt;=5,LB27&lt;=12),Listas!$G$38,IF(AND(LB27&gt;=1,LB27&lt;=4),Listas!$G$39,"-"))))</f>
        <v>-</v>
      </c>
      <c r="CW27" s="226"/>
      <c r="CX27" s="223"/>
      <c r="CY27" s="223"/>
      <c r="CZ27" s="113" t="str">
        <f>IF(AND(LG27&gt;=32,LG27&lt;=80),Listas!$G$36,IF(AND(LG27&gt;=16,LG27&lt;=24),Listas!$G$37,IF(AND(LG27&gt;=5,LG27&lt;=12),Listas!$G$38,IF(AND(LG27&gt;=1,LG27&lt;=4),Listas!$G$39,"-"))))</f>
        <v>-</v>
      </c>
      <c r="DA27" s="226"/>
      <c r="DB27" s="223"/>
      <c r="DC27" s="223"/>
      <c r="DD27" s="113" t="str">
        <f>IF(AND(LL27&gt;=32,LL27&lt;=80),Listas!$G$36,IF(AND(LL27&gt;=16,LL27&lt;=24),Listas!$G$37,IF(AND(LL27&gt;=5,LL27&lt;=12),Listas!$G$38,IF(AND(LL27&gt;=1,LL27&lt;=4),Listas!$G$39,"-"))))</f>
        <v>-</v>
      </c>
      <c r="DE27" s="226"/>
      <c r="DF27" s="223"/>
      <c r="DG27" s="223"/>
      <c r="DH27" s="113" t="str">
        <f>IF(AND(LQ27&gt;=32,LQ27&lt;=80),Listas!$G$36,IF(AND(LQ27&gt;=16,LQ27&lt;=24),Listas!$G$37,IF(AND(LQ27&gt;=5,LQ27&lt;=12),Listas!$G$38,IF(AND(LQ27&gt;=1,LQ27&lt;=4),Listas!$G$39,"-"))))</f>
        <v>-</v>
      </c>
      <c r="DI27" s="226"/>
      <c r="DJ27" s="223"/>
      <c r="DK27" s="223"/>
      <c r="DL27" s="113" t="str">
        <f>IF(AND(LV27&gt;=32,LV27&lt;=80),Listas!$G$36,IF(AND(LV27&gt;=16,LV27&lt;=24),Listas!$G$37,IF(AND(LV27&gt;=5,LV27&lt;=12),Listas!$G$38,IF(AND(LV27&gt;=1,LV27&lt;=4),Listas!$G$39,"-"))))</f>
        <v>-</v>
      </c>
      <c r="DM27" s="226"/>
      <c r="DN27" s="223"/>
      <c r="DO27" s="223"/>
      <c r="DP27" s="113" t="str">
        <f>IF(AND(MA27&gt;=32,MA27&lt;=80),Listas!$G$36,IF(AND(MA27&gt;=16,MA27&lt;=24),Listas!$G$37,IF(AND(MA27&gt;=5,MA27&lt;=12),Listas!$G$38,IF(AND(MA27&gt;=1,MA27&lt;=4),Listas!$G$39,"-"))))</f>
        <v>-</v>
      </c>
      <c r="DQ27" s="226"/>
      <c r="DR27" s="223"/>
      <c r="DS27" s="223"/>
      <c r="DT27" s="113" t="str">
        <f>IF(AND(MF27&gt;=32,MF27&lt;=80),Listas!$G$36,IF(AND(MF27&gt;=16,MF27&lt;=24),Listas!$G$37,IF(AND(MF27&gt;=5,MF27&lt;=12),Listas!$G$38,IF(AND(MF27&gt;=1,MF27&lt;=4),Listas!$G$39,"-"))))</f>
        <v>-</v>
      </c>
      <c r="HM27" s="150" t="str">
        <f>IF('2.Datos'!A27&lt;&gt;"",'2.Datos'!A27,"")</f>
        <v/>
      </c>
      <c r="HN27" s="142" t="str">
        <f>IFERROR(VLOOKUP('2.Datos'!V27,Listas!$D$37:$E$41,2,FALSE),"")</f>
        <v/>
      </c>
      <c r="HO27" s="142" t="str">
        <f>IFERROR(VLOOKUP('2.Datos'!W27,Listas!$D$44:$E$48,2,FALSE),"")</f>
        <v/>
      </c>
      <c r="HP27" s="142" t="str">
        <f t="shared" si="0"/>
        <v/>
      </c>
      <c r="HQ27" s="151" t="str">
        <f t="shared" si="1"/>
        <v/>
      </c>
      <c r="HR27" s="103"/>
      <c r="HS27" s="142" t="str">
        <f>IFERROR(VLOOKUP('2.Datos'!AD27,Listas!$D$37:$E$41,2,FALSE),"")</f>
        <v/>
      </c>
      <c r="HT27" s="142" t="str">
        <f>IFERROR(VLOOKUP('2.Datos'!AE27,Listas!$D$44:$E$48,2,FALSE),"")</f>
        <v/>
      </c>
      <c r="HU27" s="151" t="str">
        <f t="shared" si="3"/>
        <v/>
      </c>
      <c r="HV27" s="151" t="str">
        <f t="shared" si="4"/>
        <v/>
      </c>
      <c r="HW27" s="103"/>
      <c r="HX27" s="142" t="str">
        <f>IFERROR(VLOOKUP('2.Datos'!AH27,Listas!$D$37:$E$41,2,FALSE),"")</f>
        <v/>
      </c>
      <c r="HY27" s="142" t="str">
        <f>IFERROR(VLOOKUP('2.Datos'!AI27,Listas!$D$44:$E$48,2,FALSE),"")</f>
        <v/>
      </c>
      <c r="HZ27" s="151" t="str">
        <f t="shared" si="5"/>
        <v/>
      </c>
      <c r="IA27" s="151" t="str">
        <f t="shared" si="6"/>
        <v/>
      </c>
      <c r="IB27" s="103"/>
      <c r="IC27" s="142" t="str">
        <f>IFERROR(VLOOKUP('2.Datos'!AL27,Listas!$D$37:$E$41,2,FALSE),"")</f>
        <v/>
      </c>
      <c r="ID27" s="142" t="str">
        <f>IFERROR(VLOOKUP('2.Datos'!AM27,Listas!$D$44:$E$48,2,FALSE),"")</f>
        <v/>
      </c>
      <c r="IE27" s="151" t="str">
        <f t="shared" si="7"/>
        <v/>
      </c>
      <c r="IF27" s="151" t="str">
        <f t="shared" si="8"/>
        <v/>
      </c>
      <c r="IG27" s="103"/>
      <c r="IH27" s="142" t="str">
        <f>IFERROR(VLOOKUP('2.Datos'!AP27,Listas!$D$37:$E$41,2,FALSE),"")</f>
        <v/>
      </c>
      <c r="II27" s="142" t="str">
        <f>IFERROR(VLOOKUP('2.Datos'!AQ27,Listas!$D$44:$E$48,2,FALSE),"")</f>
        <v/>
      </c>
      <c r="IJ27" s="151" t="str">
        <f t="shared" si="9"/>
        <v/>
      </c>
      <c r="IK27" s="151" t="str">
        <f t="shared" si="10"/>
        <v/>
      </c>
      <c r="IL27" s="103"/>
      <c r="IM27" s="142" t="str">
        <f>IFERROR(VLOOKUP('2.Datos'!AT27,Listas!$D$37:$E$41,2,FALSE),"")</f>
        <v/>
      </c>
      <c r="IN27" s="142" t="str">
        <f>IFERROR(VLOOKUP('2.Datos'!AU27,Listas!$D$44:$E$48,2,FALSE),"")</f>
        <v/>
      </c>
      <c r="IO27" s="151" t="str">
        <f t="shared" si="11"/>
        <v/>
      </c>
      <c r="IP27" s="151" t="str">
        <f t="shared" si="12"/>
        <v/>
      </c>
      <c r="IQ27" s="103"/>
      <c r="IR27" s="142" t="str">
        <f>IFERROR(VLOOKUP('2.Datos'!AX27,Listas!$D$37:$E$41,2,FALSE),"")</f>
        <v/>
      </c>
      <c r="IS27" s="142" t="str">
        <f>IFERROR(VLOOKUP('2.Datos'!AY27,Listas!$D$44:$E$48,2,FALSE),"")</f>
        <v/>
      </c>
      <c r="IT27" s="151" t="str">
        <f t="shared" si="13"/>
        <v/>
      </c>
      <c r="IU27" s="151" t="str">
        <f t="shared" si="14"/>
        <v/>
      </c>
      <c r="IV27" s="103"/>
      <c r="IW27" s="142" t="str">
        <f>IFERROR(VLOOKUP('2.Datos'!BB27,Listas!$D$37:$E$41,2,FALSE),"")</f>
        <v/>
      </c>
      <c r="IX27" s="142" t="str">
        <f>IFERROR(VLOOKUP('2.Datos'!BC27,Listas!$D$44:$E$48,2,FALSE),"")</f>
        <v/>
      </c>
      <c r="IY27" s="151" t="str">
        <f t="shared" si="15"/>
        <v/>
      </c>
      <c r="IZ27" s="151" t="str">
        <f t="shared" si="16"/>
        <v/>
      </c>
      <c r="JA27" s="103"/>
      <c r="JB27" s="142" t="str">
        <f>IFERROR(VLOOKUP('2.Datos'!BF27,Listas!$D$37:$E$41,2,FALSE),"")</f>
        <v/>
      </c>
      <c r="JC27" s="142" t="str">
        <f>IFERROR(VLOOKUP('2.Datos'!BG27,Listas!$D$44:$E$48,2,FALSE),"")</f>
        <v/>
      </c>
      <c r="JD27" s="151" t="str">
        <f t="shared" si="17"/>
        <v/>
      </c>
      <c r="JE27" s="151" t="str">
        <f t="shared" si="18"/>
        <v/>
      </c>
      <c r="JF27" s="103"/>
      <c r="JG27" s="142" t="str">
        <f>IFERROR(VLOOKUP('2.Datos'!BJ27,Listas!$D$37:$E$41,2,FALSE),"")</f>
        <v/>
      </c>
      <c r="JH27" s="142" t="str">
        <f>IFERROR(VLOOKUP('2.Datos'!BK27,Listas!$D$44:$E$48,2,FALSE),"")</f>
        <v/>
      </c>
      <c r="JI27" s="151" t="str">
        <f t="shared" si="19"/>
        <v/>
      </c>
      <c r="JJ27" s="151" t="str">
        <f t="shared" si="20"/>
        <v/>
      </c>
      <c r="JK27" s="103"/>
      <c r="JL27" s="142" t="str">
        <f>IFERROR(VLOOKUP('2.Datos'!BN27,Listas!$D$37:$E$41,2,FALSE),"")</f>
        <v/>
      </c>
      <c r="JM27" s="142" t="str">
        <f>IFERROR(VLOOKUP('2.Datos'!BO27,Listas!$D$44:$E$48,2,FALSE),"")</f>
        <v/>
      </c>
      <c r="JN27" s="151" t="str">
        <f t="shared" si="21"/>
        <v/>
      </c>
      <c r="JO27" s="151" t="str">
        <f t="shared" si="22"/>
        <v/>
      </c>
      <c r="JP27" s="103"/>
      <c r="JQ27" s="142" t="str">
        <f>IFERROR(VLOOKUP('2.Datos'!BR27,Listas!$D$37:$E$41,2,FALSE),"")</f>
        <v/>
      </c>
      <c r="JR27" s="142" t="str">
        <f>IFERROR(VLOOKUP('2.Datos'!BS27,Listas!$D$44:$E$48,2,FALSE),"")</f>
        <v/>
      </c>
      <c r="JS27" s="151" t="str">
        <f t="shared" si="23"/>
        <v/>
      </c>
      <c r="JT27" s="151" t="str">
        <f t="shared" si="24"/>
        <v/>
      </c>
      <c r="JU27" s="103"/>
      <c r="JV27" s="142" t="str">
        <f>IFERROR(VLOOKUP('2.Datos'!BV27,Listas!$D$37:$E$41,2,FALSE),"")</f>
        <v/>
      </c>
      <c r="JW27" s="142" t="str">
        <f>IFERROR(VLOOKUP('2.Datos'!BW27,Listas!$D$44:$E$48,2,FALSE),"")</f>
        <v/>
      </c>
      <c r="JX27" s="151" t="str">
        <f t="shared" si="25"/>
        <v/>
      </c>
      <c r="JY27" s="151" t="str">
        <f t="shared" si="26"/>
        <v/>
      </c>
      <c r="JZ27" s="103"/>
      <c r="KA27" s="142" t="str">
        <f>IFERROR(VLOOKUP('2.Datos'!BZ27,Listas!$D$37:$E$41,2,FALSE),"")</f>
        <v/>
      </c>
      <c r="KB27" s="142" t="str">
        <f>IFERROR(VLOOKUP('2.Datos'!CA27,Listas!$D$44:$E$48,2,FALSE),"")</f>
        <v/>
      </c>
      <c r="KC27" s="151" t="str">
        <f t="shared" si="27"/>
        <v/>
      </c>
      <c r="KD27" s="151" t="str">
        <f t="shared" si="28"/>
        <v/>
      </c>
      <c r="KE27" s="103"/>
      <c r="KF27" s="142" t="str">
        <f>IFERROR(VLOOKUP('2.Datos'!CD27,Listas!$D$37:$E$41,2,FALSE),"")</f>
        <v/>
      </c>
      <c r="KG27" s="142" t="str">
        <f>IFERROR(VLOOKUP('2.Datos'!CE27,Listas!$D$44:$E$48,2,FALSE),"")</f>
        <v/>
      </c>
      <c r="KH27" s="151" t="str">
        <f t="shared" si="29"/>
        <v/>
      </c>
      <c r="KI27" s="151" t="str">
        <f t="shared" si="30"/>
        <v/>
      </c>
      <c r="KJ27" s="103"/>
      <c r="KK27" s="142" t="str">
        <f>IFERROR(VLOOKUP('2.Datos'!CH27,Listas!$D$37:$E$41,2,FALSE),"")</f>
        <v/>
      </c>
      <c r="KL27" s="142" t="str">
        <f>IFERROR(VLOOKUP('2.Datos'!CI27,Listas!$D$44:$E$48,2,FALSE),"")</f>
        <v/>
      </c>
      <c r="KM27" s="151" t="str">
        <f t="shared" si="31"/>
        <v/>
      </c>
      <c r="KN27" s="151" t="str">
        <f t="shared" si="32"/>
        <v/>
      </c>
      <c r="KO27" s="103"/>
      <c r="KP27" s="142" t="str">
        <f>IFERROR(VLOOKUP('2.Datos'!CL27,Listas!$D$37:$E$41,2,FALSE),"")</f>
        <v/>
      </c>
      <c r="KQ27" s="142" t="str">
        <f>IFERROR(VLOOKUP('2.Datos'!CM27,Listas!$D$44:$E$48,2,FALSE),"")</f>
        <v/>
      </c>
      <c r="KR27" s="151" t="str">
        <f t="shared" si="33"/>
        <v/>
      </c>
      <c r="KS27" s="151" t="str">
        <f t="shared" si="34"/>
        <v/>
      </c>
      <c r="KT27" s="103"/>
      <c r="KU27" s="142" t="str">
        <f>IFERROR(VLOOKUP('2.Datos'!CP27,Listas!$D$37:$E$41,2,FALSE),"")</f>
        <v/>
      </c>
      <c r="KV27" s="142" t="str">
        <f>IFERROR(VLOOKUP('2.Datos'!CQ27,Listas!$D$44:$E$48,2,FALSE),"")</f>
        <v/>
      </c>
      <c r="KW27" s="151" t="str">
        <f t="shared" si="35"/>
        <v/>
      </c>
      <c r="KX27" s="151" t="str">
        <f t="shared" si="36"/>
        <v/>
      </c>
      <c r="KY27" s="103"/>
      <c r="KZ27" s="142" t="str">
        <f>IFERROR(VLOOKUP('2.Datos'!CT27,Listas!$D$37:$E$41,2,FALSE),"")</f>
        <v/>
      </c>
      <c r="LA27" s="142" t="str">
        <f>IFERROR(VLOOKUP('2.Datos'!CU27,Listas!$D$44:$E$48,2,FALSE),"")</f>
        <v/>
      </c>
      <c r="LB27" s="151" t="str">
        <f t="shared" si="37"/>
        <v/>
      </c>
      <c r="LC27" s="151" t="str">
        <f t="shared" si="38"/>
        <v/>
      </c>
      <c r="LD27" s="103"/>
      <c r="LE27" s="142" t="str">
        <f>IFERROR(VLOOKUP('2.Datos'!CX27,Listas!$D$37:$E$41,2,FALSE),"")</f>
        <v/>
      </c>
      <c r="LF27" s="142" t="str">
        <f>IFERROR(VLOOKUP('2.Datos'!CY27,Listas!$D$44:$E$48,2,FALSE),"")</f>
        <v/>
      </c>
      <c r="LG27" s="151" t="str">
        <f t="shared" si="39"/>
        <v/>
      </c>
      <c r="LH27" s="151" t="str">
        <f t="shared" si="40"/>
        <v/>
      </c>
      <c r="LI27" s="103"/>
      <c r="LJ27" s="142" t="str">
        <f>IFERROR(VLOOKUP('2.Datos'!DB27,Listas!$D$37:$E$41,2,FALSE),"")</f>
        <v/>
      </c>
      <c r="LK27" s="142" t="str">
        <f>IFERROR(VLOOKUP('2.Datos'!DC27,Listas!$D$44:$E$48,2,FALSE),"")</f>
        <v/>
      </c>
      <c r="LL27" s="151" t="str">
        <f t="shared" si="41"/>
        <v/>
      </c>
      <c r="LM27" s="151" t="str">
        <f t="shared" si="42"/>
        <v/>
      </c>
      <c r="LN27" s="103"/>
      <c r="LO27" s="142" t="str">
        <f>IFERROR(VLOOKUP('2.Datos'!DF27,Listas!$D$37:$E$41,2,FALSE),"")</f>
        <v/>
      </c>
      <c r="LP27" s="142" t="str">
        <f>IFERROR(VLOOKUP('2.Datos'!DG27,Listas!$D$44:$E$48,2,FALSE),"")</f>
        <v/>
      </c>
      <c r="LQ27" s="151" t="str">
        <f t="shared" si="43"/>
        <v/>
      </c>
      <c r="LR27" s="151" t="str">
        <f t="shared" si="44"/>
        <v/>
      </c>
      <c r="LS27" s="103"/>
      <c r="LT27" s="142" t="str">
        <f>IFERROR(VLOOKUP('2.Datos'!DJ27,Listas!$D$37:$E$41,2,FALSE),"")</f>
        <v/>
      </c>
      <c r="LU27" s="142" t="str">
        <f>IFERROR(VLOOKUP('2.Datos'!DK27,Listas!$D$44:$E$48,2,FALSE),"")</f>
        <v/>
      </c>
      <c r="LV27" s="151" t="str">
        <f t="shared" si="45"/>
        <v/>
      </c>
      <c r="LW27" s="151" t="str">
        <f t="shared" si="46"/>
        <v/>
      </c>
      <c r="LX27" s="103"/>
      <c r="LY27" s="142" t="str">
        <f>IFERROR(VLOOKUP('2.Datos'!DN27,Listas!$D$37:$E$41,2,FALSE),"")</f>
        <v/>
      </c>
      <c r="LZ27" s="142" t="str">
        <f>IFERROR(VLOOKUP('2.Datos'!DO27,Listas!$D$44:$E$48,2,FALSE),"")</f>
        <v/>
      </c>
      <c r="MA27" s="151" t="str">
        <f t="shared" si="47"/>
        <v/>
      </c>
      <c r="MB27" s="151" t="str">
        <f t="shared" si="48"/>
        <v/>
      </c>
      <c r="MC27" s="103"/>
      <c r="MD27" s="142" t="str">
        <f>IFERROR(VLOOKUP('2.Datos'!DR27,Listas!$D$37:$E$41,2,FALSE),"")</f>
        <v/>
      </c>
      <c r="ME27" s="142" t="str">
        <f>IFERROR(VLOOKUP('2.Datos'!DS27,Listas!$D$44:$E$48,2,FALSE),"")</f>
        <v/>
      </c>
      <c r="MF27" s="151" t="str">
        <f t="shared" si="49"/>
        <v/>
      </c>
      <c r="MG27" s="151" t="str">
        <f t="shared" si="50"/>
        <v/>
      </c>
      <c r="MH27"/>
    </row>
    <row r="28" spans="1:346" ht="46.5" customHeight="1" x14ac:dyDescent="0.25">
      <c r="A28" s="232"/>
      <c r="B28" s="223"/>
      <c r="C28" s="223"/>
      <c r="D28" s="225"/>
      <c r="E28" s="225"/>
      <c r="F28" s="226"/>
      <c r="G28" s="223"/>
      <c r="H28" s="226"/>
      <c r="I28" s="226"/>
      <c r="J28" s="226"/>
      <c r="K28" s="226"/>
      <c r="L28" s="227"/>
      <c r="M28" s="224"/>
      <c r="N28" s="228"/>
      <c r="O28" s="228"/>
      <c r="P28" s="228"/>
      <c r="Q28" s="228"/>
      <c r="R28" s="228"/>
      <c r="S28" s="228"/>
      <c r="T28" s="228"/>
      <c r="U28" s="228"/>
      <c r="V28" s="223"/>
      <c r="W28" s="223"/>
      <c r="X28" s="229" t="str">
        <f>IF(AND(HP28&gt;=32,HP28&lt;=80),Listas!$G$36,IF(AND(HP28&gt;=16,HP28&lt;=24),Listas!$G$37,IF(AND(HP28&gt;=5,HP28&lt;=12),Listas!$G$38,IF(AND(HP28&gt;=1,HP28&lt;=4),Listas!$G$39,"-"))))</f>
        <v>-</v>
      </c>
      <c r="Y28" s="230" t="str">
        <f t="shared" si="2"/>
        <v/>
      </c>
      <c r="Z28" s="230" t="str">
        <f>IFERROR(VLOOKUP(L28,Listas!$H$4:$I$8,2,FALSE),"")</f>
        <v/>
      </c>
      <c r="AA28" s="233"/>
      <c r="AB28" s="234"/>
      <c r="AC28" s="231"/>
      <c r="AD28" s="255"/>
      <c r="AE28" s="256"/>
      <c r="AF28" s="113" t="str">
        <f>IF(AND(HU28&gt;=32,HU28&lt;=80),Listas!$G$36,IF(AND(HU28&gt;=16,HU28&lt;=24),Listas!$G$37,IF(AND(HU28&gt;=5,HU28&lt;=12),Listas!$G$38,IF(AND(HU28&gt;=1,HU28&lt;=4),Listas!$G$39,"-"))))</f>
        <v>-</v>
      </c>
      <c r="AG28" s="226"/>
      <c r="AH28" s="223"/>
      <c r="AI28" s="223"/>
      <c r="AJ28" s="113" t="str">
        <f>IF(AND(HZ28&gt;=32,HZ28&lt;=80),Listas!$G$36,IF(AND(HZ28&gt;=16,HZ28&lt;=24),Listas!$G$37,IF(AND(HZ28&gt;=5,HZ28&lt;=12),Listas!$G$38,IF(AND(HZ28&gt;=1,HZ28&lt;=4),Listas!$G$39,"-"))))</f>
        <v>-</v>
      </c>
      <c r="AK28" s="226"/>
      <c r="AL28" s="223"/>
      <c r="AM28" s="223"/>
      <c r="AN28" s="113" t="str">
        <f>IF(AND(IE28&gt;=32,IE28&lt;=80),Listas!$G$36,IF(AND(IE28&gt;=16,IE28&lt;=24),Listas!$G$37,IF(AND(IE28&gt;=5,IE28&lt;=12),Listas!$G$38,IF(AND(IE28&gt;=1,IE28&lt;=4),Listas!$G$39,"-"))))</f>
        <v>-</v>
      </c>
      <c r="AO28" s="226"/>
      <c r="AP28" s="223"/>
      <c r="AQ28" s="223"/>
      <c r="AR28" s="113" t="str">
        <f>IF(AND(IJ28&gt;=32,IJ28&lt;=80),Listas!$G$36,IF(AND(IJ28&gt;=16,IJ28&lt;=24),Listas!$G$37,IF(AND(IJ28&gt;=5,IJ28&lt;=12),Listas!$G$38,IF(AND(IJ28&gt;=1,IJ28&lt;=4),Listas!$G$39,"-"))))</f>
        <v>-</v>
      </c>
      <c r="AS28" s="226"/>
      <c r="AT28" s="223"/>
      <c r="AU28" s="223"/>
      <c r="AV28" s="113" t="str">
        <f>IF(AND(IO28&gt;=32,IO28&lt;=80),Listas!$G$36,IF(AND(IO28&gt;=16,IO28&lt;=24),Listas!$G$37,IF(AND(IO28&gt;=5,IO28&lt;=12),Listas!$G$38,IF(AND(IO28&gt;=1,IO28&lt;=4),Listas!$G$39,"-"))))</f>
        <v>-</v>
      </c>
      <c r="AW28" s="226"/>
      <c r="AX28" s="223"/>
      <c r="AY28" s="223"/>
      <c r="AZ28" s="113" t="str">
        <f>IF(AND(IT28&gt;=32,IT28&lt;=80),Listas!$G$36,IF(AND(IT28&gt;=16,IT28&lt;=24),Listas!$G$37,IF(AND(IT28&gt;=5,IT28&lt;=12),Listas!$G$38,IF(AND(IT28&gt;=1,IT28&lt;=4),Listas!$G$39,"-"))))</f>
        <v>-</v>
      </c>
      <c r="BA28" s="226"/>
      <c r="BB28" s="223"/>
      <c r="BC28" s="223"/>
      <c r="BD28" s="113" t="str">
        <f>IF(AND(IY28&gt;=32,IY28&lt;=80),Listas!$G$36,IF(AND(IY28&gt;=16,IY28&lt;=24),Listas!$G$37,IF(AND(IY28&gt;=5,IY28&lt;=12),Listas!$G$38,IF(AND(IY28&gt;=1,IY28&lt;=4),Listas!$G$39,"-"))))</f>
        <v>-</v>
      </c>
      <c r="BE28" s="226"/>
      <c r="BF28" s="223"/>
      <c r="BG28" s="223"/>
      <c r="BH28" s="113" t="str">
        <f>IF(AND(JD28&gt;=32,JD28&lt;=80),Listas!$G$36,IF(AND(JD28&gt;=16,JD28&lt;=24),Listas!$G$37,IF(AND(JD28&gt;=5,JD28&lt;=12),Listas!$G$38,IF(AND(JD28&gt;=1,JD28&lt;=4),Listas!$G$39,"-"))))</f>
        <v>-</v>
      </c>
      <c r="BI28" s="226"/>
      <c r="BJ28" s="223"/>
      <c r="BK28" s="223"/>
      <c r="BL28" s="113" t="str">
        <f>IF(AND(JI28&gt;=32,JI28&lt;=80),Listas!$G$36,IF(AND(JI28&gt;=16,JI28&lt;=24),Listas!$G$37,IF(AND(JI28&gt;=5,JI28&lt;=12),Listas!$G$38,IF(AND(JI28&gt;=1,JI28&lt;=4),Listas!$G$39,"-"))))</f>
        <v>-</v>
      </c>
      <c r="BM28" s="226"/>
      <c r="BN28" s="223"/>
      <c r="BO28" s="223"/>
      <c r="BP28" s="113" t="str">
        <f>IF(AND(JN28&gt;=32,JN28&lt;=80),Listas!$G$36,IF(AND(JN28&gt;=16,JN28&lt;=24),Listas!$G$37,IF(AND(JN28&gt;=5,JN28&lt;=12),Listas!$G$38,IF(AND(JN28&gt;=1,JN28&lt;=4),Listas!$G$39,"-"))))</f>
        <v>-</v>
      </c>
      <c r="BQ28" s="226"/>
      <c r="BR28" s="223"/>
      <c r="BS28" s="223"/>
      <c r="BT28" s="113" t="str">
        <f>IF(AND(JS28&gt;=32,JS28&lt;=80),Listas!$G$36,IF(AND(JS28&gt;=16,JS28&lt;=24),Listas!$G$37,IF(AND(JS28&gt;=5,JS28&lt;=12),Listas!$G$38,IF(AND(JS28&gt;=1,JS28&lt;=4),Listas!$G$39,"-"))))</f>
        <v>-</v>
      </c>
      <c r="BU28" s="226"/>
      <c r="BV28" s="223"/>
      <c r="BW28" s="223"/>
      <c r="BX28" s="113" t="str">
        <f>IF(AND(JX28&gt;=32,JX28&lt;=80),Listas!$G$36,IF(AND(JX28&gt;=16,JX28&lt;=24),Listas!$G$37,IF(AND(JX28&gt;=5,JX28&lt;=12),Listas!$G$38,IF(AND(JX28&gt;=1,JX28&lt;=4),Listas!$G$39,"-"))))</f>
        <v>-</v>
      </c>
      <c r="BY28" s="226"/>
      <c r="BZ28" s="223"/>
      <c r="CA28" s="223"/>
      <c r="CB28" s="113" t="str">
        <f>IF(AND(KC28&gt;=32,KC28&lt;=80),Listas!$G$36,IF(AND(KC28&gt;=16,KC28&lt;=24),Listas!$G$37,IF(AND(KC28&gt;=5,KC28&lt;=12),Listas!$G$38,IF(AND(KC28&gt;=1,KC28&lt;=4),Listas!$G$39,"-"))))</f>
        <v>-</v>
      </c>
      <c r="CC28" s="226"/>
      <c r="CD28" s="223"/>
      <c r="CE28" s="223"/>
      <c r="CF28" s="113" t="str">
        <f>IF(AND(KH28&gt;=32,KH28&lt;=80),Listas!$G$36,IF(AND(KH28&gt;=16,KH28&lt;=24),Listas!$G$37,IF(AND(KH28&gt;=5,KH28&lt;=12),Listas!$G$38,IF(AND(KH28&gt;=1,KH28&lt;=4),Listas!$G$39,"-"))))</f>
        <v>-</v>
      </c>
      <c r="CG28" s="226"/>
      <c r="CH28" s="223"/>
      <c r="CI28" s="223"/>
      <c r="CJ28" s="113" t="str">
        <f>IF(AND(KM28&gt;=32,KM28&lt;=80),Listas!$G$36,IF(AND(KM28&gt;=16,KM28&lt;=24),Listas!$G$37,IF(AND(KM28&gt;=5,KM28&lt;=12),Listas!$G$38,IF(AND(KM28&gt;=1,KM28&lt;=4),Listas!$G$39,"-"))))</f>
        <v>-</v>
      </c>
      <c r="CK28" s="226"/>
      <c r="CL28" s="223"/>
      <c r="CM28" s="223"/>
      <c r="CN28" s="113" t="str">
        <f>IF(AND(KR28&gt;=32,KR28&lt;=80),Listas!$G$36,IF(AND(KR28&gt;=16,KR28&lt;=24),Listas!$G$37,IF(AND(KR28&gt;=5,KR28&lt;=12),Listas!$G$38,IF(AND(KR28&gt;=1,KR28&lt;=4),Listas!$G$39,"-"))))</f>
        <v>-</v>
      </c>
      <c r="CO28" s="226"/>
      <c r="CP28" s="223"/>
      <c r="CQ28" s="223"/>
      <c r="CR28" s="113" t="str">
        <f>IF(AND(KW28&gt;=32,KW28&lt;=80),Listas!$G$36,IF(AND(KW28&gt;=16,KW28&lt;=24),Listas!$G$37,IF(AND(KW28&gt;=5,KW28&lt;=12),Listas!$G$38,IF(AND(KW28&gt;=1,KW28&lt;=4),Listas!$G$39,"-"))))</f>
        <v>-</v>
      </c>
      <c r="CS28" s="226"/>
      <c r="CT28" s="223"/>
      <c r="CU28" s="223"/>
      <c r="CV28" s="113" t="str">
        <f>IF(AND(LB28&gt;=32,LB28&lt;=80),Listas!$G$36,IF(AND(LB28&gt;=16,LB28&lt;=24),Listas!$G$37,IF(AND(LB28&gt;=5,LB28&lt;=12),Listas!$G$38,IF(AND(LB28&gt;=1,LB28&lt;=4),Listas!$G$39,"-"))))</f>
        <v>-</v>
      </c>
      <c r="CW28" s="226"/>
      <c r="CX28" s="223"/>
      <c r="CY28" s="223"/>
      <c r="CZ28" s="113" t="str">
        <f>IF(AND(LG28&gt;=32,LG28&lt;=80),Listas!$G$36,IF(AND(LG28&gt;=16,LG28&lt;=24),Listas!$G$37,IF(AND(LG28&gt;=5,LG28&lt;=12),Listas!$G$38,IF(AND(LG28&gt;=1,LG28&lt;=4),Listas!$G$39,"-"))))</f>
        <v>-</v>
      </c>
      <c r="DA28" s="226"/>
      <c r="DB28" s="223"/>
      <c r="DC28" s="223"/>
      <c r="DD28" s="113" t="str">
        <f>IF(AND(LL28&gt;=32,LL28&lt;=80),Listas!$G$36,IF(AND(LL28&gt;=16,LL28&lt;=24),Listas!$G$37,IF(AND(LL28&gt;=5,LL28&lt;=12),Listas!$G$38,IF(AND(LL28&gt;=1,LL28&lt;=4),Listas!$G$39,"-"))))</f>
        <v>-</v>
      </c>
      <c r="DE28" s="226"/>
      <c r="DF28" s="223"/>
      <c r="DG28" s="223"/>
      <c r="DH28" s="113" t="str">
        <f>IF(AND(LQ28&gt;=32,LQ28&lt;=80),Listas!$G$36,IF(AND(LQ28&gt;=16,LQ28&lt;=24),Listas!$G$37,IF(AND(LQ28&gt;=5,LQ28&lt;=12),Listas!$G$38,IF(AND(LQ28&gt;=1,LQ28&lt;=4),Listas!$G$39,"-"))))</f>
        <v>-</v>
      </c>
      <c r="DI28" s="226"/>
      <c r="DJ28" s="223"/>
      <c r="DK28" s="223"/>
      <c r="DL28" s="113" t="str">
        <f>IF(AND(LV28&gt;=32,LV28&lt;=80),Listas!$G$36,IF(AND(LV28&gt;=16,LV28&lt;=24),Listas!$G$37,IF(AND(LV28&gt;=5,LV28&lt;=12),Listas!$G$38,IF(AND(LV28&gt;=1,LV28&lt;=4),Listas!$G$39,"-"))))</f>
        <v>-</v>
      </c>
      <c r="DM28" s="226"/>
      <c r="DN28" s="223"/>
      <c r="DO28" s="223"/>
      <c r="DP28" s="113" t="str">
        <f>IF(AND(MA28&gt;=32,MA28&lt;=80),Listas!$G$36,IF(AND(MA28&gt;=16,MA28&lt;=24),Listas!$G$37,IF(AND(MA28&gt;=5,MA28&lt;=12),Listas!$G$38,IF(AND(MA28&gt;=1,MA28&lt;=4),Listas!$G$39,"-"))))</f>
        <v>-</v>
      </c>
      <c r="DQ28" s="226"/>
      <c r="DR28" s="223"/>
      <c r="DS28" s="223"/>
      <c r="DT28" s="113" t="str">
        <f>IF(AND(MF28&gt;=32,MF28&lt;=80),Listas!$G$36,IF(AND(MF28&gt;=16,MF28&lt;=24),Listas!$G$37,IF(AND(MF28&gt;=5,MF28&lt;=12),Listas!$G$38,IF(AND(MF28&gt;=1,MF28&lt;=4),Listas!$G$39,"-"))))</f>
        <v>-</v>
      </c>
      <c r="HM28" s="150" t="str">
        <f>IF('2.Datos'!A28&lt;&gt;"",'2.Datos'!A28,"")</f>
        <v/>
      </c>
      <c r="HN28" s="142" t="str">
        <f>IFERROR(VLOOKUP('2.Datos'!V28,Listas!$D$37:$E$41,2,FALSE),"")</f>
        <v/>
      </c>
      <c r="HO28" s="142" t="str">
        <f>IFERROR(VLOOKUP('2.Datos'!W28,Listas!$D$44:$E$48,2,FALSE),"")</f>
        <v/>
      </c>
      <c r="HP28" s="142" t="str">
        <f t="shared" si="0"/>
        <v/>
      </c>
      <c r="HQ28" s="151" t="str">
        <f t="shared" si="1"/>
        <v/>
      </c>
      <c r="HR28" s="103"/>
      <c r="HS28" s="142" t="str">
        <f>IFERROR(VLOOKUP('2.Datos'!AD28,Listas!$D$37:$E$41,2,FALSE),"")</f>
        <v/>
      </c>
      <c r="HT28" s="142" t="str">
        <f>IFERROR(VLOOKUP('2.Datos'!AE28,Listas!$D$44:$E$48,2,FALSE),"")</f>
        <v/>
      </c>
      <c r="HU28" s="151" t="str">
        <f t="shared" si="3"/>
        <v/>
      </c>
      <c r="HV28" s="151" t="str">
        <f t="shared" si="4"/>
        <v/>
      </c>
      <c r="HW28" s="103"/>
      <c r="HX28" s="142" t="str">
        <f>IFERROR(VLOOKUP('2.Datos'!AH28,Listas!$D$37:$E$41,2,FALSE),"")</f>
        <v/>
      </c>
      <c r="HY28" s="142" t="str">
        <f>IFERROR(VLOOKUP('2.Datos'!AI28,Listas!$D$44:$E$48,2,FALSE),"")</f>
        <v/>
      </c>
      <c r="HZ28" s="151" t="str">
        <f t="shared" si="5"/>
        <v/>
      </c>
      <c r="IA28" s="151" t="str">
        <f t="shared" si="6"/>
        <v/>
      </c>
      <c r="IB28" s="103"/>
      <c r="IC28" s="142" t="str">
        <f>IFERROR(VLOOKUP('2.Datos'!AL28,Listas!$D$37:$E$41,2,FALSE),"")</f>
        <v/>
      </c>
      <c r="ID28" s="142" t="str">
        <f>IFERROR(VLOOKUP('2.Datos'!AM28,Listas!$D$44:$E$48,2,FALSE),"")</f>
        <v/>
      </c>
      <c r="IE28" s="151" t="str">
        <f t="shared" si="7"/>
        <v/>
      </c>
      <c r="IF28" s="151" t="str">
        <f t="shared" si="8"/>
        <v/>
      </c>
      <c r="IG28" s="103"/>
      <c r="IH28" s="142" t="str">
        <f>IFERROR(VLOOKUP('2.Datos'!AP28,Listas!$D$37:$E$41,2,FALSE),"")</f>
        <v/>
      </c>
      <c r="II28" s="142" t="str">
        <f>IFERROR(VLOOKUP('2.Datos'!AQ28,Listas!$D$44:$E$48,2,FALSE),"")</f>
        <v/>
      </c>
      <c r="IJ28" s="151" t="str">
        <f t="shared" si="9"/>
        <v/>
      </c>
      <c r="IK28" s="151" t="str">
        <f t="shared" si="10"/>
        <v/>
      </c>
      <c r="IL28" s="103"/>
      <c r="IM28" s="142" t="str">
        <f>IFERROR(VLOOKUP('2.Datos'!AT28,Listas!$D$37:$E$41,2,FALSE),"")</f>
        <v/>
      </c>
      <c r="IN28" s="142" t="str">
        <f>IFERROR(VLOOKUP('2.Datos'!AU28,Listas!$D$44:$E$48,2,FALSE),"")</f>
        <v/>
      </c>
      <c r="IO28" s="151" t="str">
        <f t="shared" si="11"/>
        <v/>
      </c>
      <c r="IP28" s="151" t="str">
        <f t="shared" si="12"/>
        <v/>
      </c>
      <c r="IQ28" s="103"/>
      <c r="IR28" s="142" t="str">
        <f>IFERROR(VLOOKUP('2.Datos'!AX28,Listas!$D$37:$E$41,2,FALSE),"")</f>
        <v/>
      </c>
      <c r="IS28" s="142" t="str">
        <f>IFERROR(VLOOKUP('2.Datos'!AY28,Listas!$D$44:$E$48,2,FALSE),"")</f>
        <v/>
      </c>
      <c r="IT28" s="151" t="str">
        <f t="shared" si="13"/>
        <v/>
      </c>
      <c r="IU28" s="151" t="str">
        <f t="shared" si="14"/>
        <v/>
      </c>
      <c r="IV28" s="103"/>
      <c r="IW28" s="142" t="str">
        <f>IFERROR(VLOOKUP('2.Datos'!BB28,Listas!$D$37:$E$41,2,FALSE),"")</f>
        <v/>
      </c>
      <c r="IX28" s="142" t="str">
        <f>IFERROR(VLOOKUP('2.Datos'!BC28,Listas!$D$44:$E$48,2,FALSE),"")</f>
        <v/>
      </c>
      <c r="IY28" s="151" t="str">
        <f t="shared" si="15"/>
        <v/>
      </c>
      <c r="IZ28" s="151" t="str">
        <f t="shared" si="16"/>
        <v/>
      </c>
      <c r="JA28" s="103"/>
      <c r="JB28" s="142" t="str">
        <f>IFERROR(VLOOKUP('2.Datos'!BF28,Listas!$D$37:$E$41,2,FALSE),"")</f>
        <v/>
      </c>
      <c r="JC28" s="142" t="str">
        <f>IFERROR(VLOOKUP('2.Datos'!BG28,Listas!$D$44:$E$48,2,FALSE),"")</f>
        <v/>
      </c>
      <c r="JD28" s="151" t="str">
        <f t="shared" si="17"/>
        <v/>
      </c>
      <c r="JE28" s="151" t="str">
        <f t="shared" si="18"/>
        <v/>
      </c>
      <c r="JF28" s="103"/>
      <c r="JG28" s="142" t="str">
        <f>IFERROR(VLOOKUP('2.Datos'!BJ28,Listas!$D$37:$E$41,2,FALSE),"")</f>
        <v/>
      </c>
      <c r="JH28" s="142" t="str">
        <f>IFERROR(VLOOKUP('2.Datos'!BK28,Listas!$D$44:$E$48,2,FALSE),"")</f>
        <v/>
      </c>
      <c r="JI28" s="151" t="str">
        <f t="shared" si="19"/>
        <v/>
      </c>
      <c r="JJ28" s="151" t="str">
        <f t="shared" si="20"/>
        <v/>
      </c>
      <c r="JK28" s="103"/>
      <c r="JL28" s="142" t="str">
        <f>IFERROR(VLOOKUP('2.Datos'!BN28,Listas!$D$37:$E$41,2,FALSE),"")</f>
        <v/>
      </c>
      <c r="JM28" s="142" t="str">
        <f>IFERROR(VLOOKUP('2.Datos'!BO28,Listas!$D$44:$E$48,2,FALSE),"")</f>
        <v/>
      </c>
      <c r="JN28" s="151" t="str">
        <f t="shared" si="21"/>
        <v/>
      </c>
      <c r="JO28" s="151" t="str">
        <f t="shared" si="22"/>
        <v/>
      </c>
      <c r="JP28" s="103"/>
      <c r="JQ28" s="142" t="str">
        <f>IFERROR(VLOOKUP('2.Datos'!BR28,Listas!$D$37:$E$41,2,FALSE),"")</f>
        <v/>
      </c>
      <c r="JR28" s="142" t="str">
        <f>IFERROR(VLOOKUP('2.Datos'!BS28,Listas!$D$44:$E$48,2,FALSE),"")</f>
        <v/>
      </c>
      <c r="JS28" s="151" t="str">
        <f t="shared" si="23"/>
        <v/>
      </c>
      <c r="JT28" s="151" t="str">
        <f t="shared" si="24"/>
        <v/>
      </c>
      <c r="JU28" s="103"/>
      <c r="JV28" s="142" t="str">
        <f>IFERROR(VLOOKUP('2.Datos'!BV28,Listas!$D$37:$E$41,2,FALSE),"")</f>
        <v/>
      </c>
      <c r="JW28" s="142" t="str">
        <f>IFERROR(VLOOKUP('2.Datos'!BW28,Listas!$D$44:$E$48,2,FALSE),"")</f>
        <v/>
      </c>
      <c r="JX28" s="151" t="str">
        <f t="shared" si="25"/>
        <v/>
      </c>
      <c r="JY28" s="151" t="str">
        <f t="shared" si="26"/>
        <v/>
      </c>
      <c r="JZ28" s="103"/>
      <c r="KA28" s="142" t="str">
        <f>IFERROR(VLOOKUP('2.Datos'!BZ28,Listas!$D$37:$E$41,2,FALSE),"")</f>
        <v/>
      </c>
      <c r="KB28" s="142" t="str">
        <f>IFERROR(VLOOKUP('2.Datos'!CA28,Listas!$D$44:$E$48,2,FALSE),"")</f>
        <v/>
      </c>
      <c r="KC28" s="151" t="str">
        <f t="shared" si="27"/>
        <v/>
      </c>
      <c r="KD28" s="151" t="str">
        <f t="shared" si="28"/>
        <v/>
      </c>
      <c r="KE28" s="103"/>
      <c r="KF28" s="142" t="str">
        <f>IFERROR(VLOOKUP('2.Datos'!CD28,Listas!$D$37:$E$41,2,FALSE),"")</f>
        <v/>
      </c>
      <c r="KG28" s="142" t="str">
        <f>IFERROR(VLOOKUP('2.Datos'!CE28,Listas!$D$44:$E$48,2,FALSE),"")</f>
        <v/>
      </c>
      <c r="KH28" s="151" t="str">
        <f t="shared" si="29"/>
        <v/>
      </c>
      <c r="KI28" s="151" t="str">
        <f t="shared" si="30"/>
        <v/>
      </c>
      <c r="KJ28" s="103"/>
      <c r="KK28" s="142" t="str">
        <f>IFERROR(VLOOKUP('2.Datos'!CH28,Listas!$D$37:$E$41,2,FALSE),"")</f>
        <v/>
      </c>
      <c r="KL28" s="142" t="str">
        <f>IFERROR(VLOOKUP('2.Datos'!CI28,Listas!$D$44:$E$48,2,FALSE),"")</f>
        <v/>
      </c>
      <c r="KM28" s="151" t="str">
        <f t="shared" si="31"/>
        <v/>
      </c>
      <c r="KN28" s="151" t="str">
        <f t="shared" si="32"/>
        <v/>
      </c>
      <c r="KO28" s="103"/>
      <c r="KP28" s="142" t="str">
        <f>IFERROR(VLOOKUP('2.Datos'!CL28,Listas!$D$37:$E$41,2,FALSE),"")</f>
        <v/>
      </c>
      <c r="KQ28" s="142" t="str">
        <f>IFERROR(VLOOKUP('2.Datos'!CM28,Listas!$D$44:$E$48,2,FALSE),"")</f>
        <v/>
      </c>
      <c r="KR28" s="151" t="str">
        <f t="shared" si="33"/>
        <v/>
      </c>
      <c r="KS28" s="151" t="str">
        <f t="shared" si="34"/>
        <v/>
      </c>
      <c r="KT28" s="103"/>
      <c r="KU28" s="142" t="str">
        <f>IFERROR(VLOOKUP('2.Datos'!CP28,Listas!$D$37:$E$41,2,FALSE),"")</f>
        <v/>
      </c>
      <c r="KV28" s="142" t="str">
        <f>IFERROR(VLOOKUP('2.Datos'!CQ28,Listas!$D$44:$E$48,2,FALSE),"")</f>
        <v/>
      </c>
      <c r="KW28" s="151" t="str">
        <f t="shared" si="35"/>
        <v/>
      </c>
      <c r="KX28" s="151" t="str">
        <f t="shared" si="36"/>
        <v/>
      </c>
      <c r="KY28" s="103"/>
      <c r="KZ28" s="142" t="str">
        <f>IFERROR(VLOOKUP('2.Datos'!CT28,Listas!$D$37:$E$41,2,FALSE),"")</f>
        <v/>
      </c>
      <c r="LA28" s="142" t="str">
        <f>IFERROR(VLOOKUP('2.Datos'!CU28,Listas!$D$44:$E$48,2,FALSE),"")</f>
        <v/>
      </c>
      <c r="LB28" s="151" t="str">
        <f t="shared" si="37"/>
        <v/>
      </c>
      <c r="LC28" s="151" t="str">
        <f t="shared" si="38"/>
        <v/>
      </c>
      <c r="LD28" s="103"/>
      <c r="LE28" s="142" t="str">
        <f>IFERROR(VLOOKUP('2.Datos'!CX28,Listas!$D$37:$E$41,2,FALSE),"")</f>
        <v/>
      </c>
      <c r="LF28" s="142" t="str">
        <f>IFERROR(VLOOKUP('2.Datos'!CY28,Listas!$D$44:$E$48,2,FALSE),"")</f>
        <v/>
      </c>
      <c r="LG28" s="151" t="str">
        <f t="shared" si="39"/>
        <v/>
      </c>
      <c r="LH28" s="151" t="str">
        <f t="shared" si="40"/>
        <v/>
      </c>
      <c r="LI28" s="103"/>
      <c r="LJ28" s="142" t="str">
        <f>IFERROR(VLOOKUP('2.Datos'!DB28,Listas!$D$37:$E$41,2,FALSE),"")</f>
        <v/>
      </c>
      <c r="LK28" s="142" t="str">
        <f>IFERROR(VLOOKUP('2.Datos'!DC28,Listas!$D$44:$E$48,2,FALSE),"")</f>
        <v/>
      </c>
      <c r="LL28" s="151" t="str">
        <f t="shared" si="41"/>
        <v/>
      </c>
      <c r="LM28" s="151" t="str">
        <f t="shared" si="42"/>
        <v/>
      </c>
      <c r="LN28" s="103"/>
      <c r="LO28" s="142" t="str">
        <f>IFERROR(VLOOKUP('2.Datos'!DF28,Listas!$D$37:$E$41,2,FALSE),"")</f>
        <v/>
      </c>
      <c r="LP28" s="142" t="str">
        <f>IFERROR(VLOOKUP('2.Datos'!DG28,Listas!$D$44:$E$48,2,FALSE),"")</f>
        <v/>
      </c>
      <c r="LQ28" s="151" t="str">
        <f t="shared" si="43"/>
        <v/>
      </c>
      <c r="LR28" s="151" t="str">
        <f t="shared" si="44"/>
        <v/>
      </c>
      <c r="LS28" s="103"/>
      <c r="LT28" s="142" t="str">
        <f>IFERROR(VLOOKUP('2.Datos'!DJ28,Listas!$D$37:$E$41,2,FALSE),"")</f>
        <v/>
      </c>
      <c r="LU28" s="142" t="str">
        <f>IFERROR(VLOOKUP('2.Datos'!DK28,Listas!$D$44:$E$48,2,FALSE),"")</f>
        <v/>
      </c>
      <c r="LV28" s="151" t="str">
        <f t="shared" si="45"/>
        <v/>
      </c>
      <c r="LW28" s="151" t="str">
        <f t="shared" si="46"/>
        <v/>
      </c>
      <c r="LX28" s="103"/>
      <c r="LY28" s="142" t="str">
        <f>IFERROR(VLOOKUP('2.Datos'!DN28,Listas!$D$37:$E$41,2,FALSE),"")</f>
        <v/>
      </c>
      <c r="LZ28" s="142" t="str">
        <f>IFERROR(VLOOKUP('2.Datos'!DO28,Listas!$D$44:$E$48,2,FALSE),"")</f>
        <v/>
      </c>
      <c r="MA28" s="151" t="str">
        <f t="shared" si="47"/>
        <v/>
      </c>
      <c r="MB28" s="151" t="str">
        <f t="shared" si="48"/>
        <v/>
      </c>
      <c r="MC28" s="103"/>
      <c r="MD28" s="142" t="str">
        <f>IFERROR(VLOOKUP('2.Datos'!DR28,Listas!$D$37:$E$41,2,FALSE),"")</f>
        <v/>
      </c>
      <c r="ME28" s="142" t="str">
        <f>IFERROR(VLOOKUP('2.Datos'!DS28,Listas!$D$44:$E$48,2,FALSE),"")</f>
        <v/>
      </c>
      <c r="MF28" s="151" t="str">
        <f t="shared" si="49"/>
        <v/>
      </c>
      <c r="MG28" s="151" t="str">
        <f t="shared" si="50"/>
        <v/>
      </c>
      <c r="MH28"/>
    </row>
    <row r="29" spans="1:346" ht="46.5" customHeight="1" x14ac:dyDescent="0.25">
      <c r="A29" s="232"/>
      <c r="B29" s="223"/>
      <c r="C29" s="223"/>
      <c r="D29" s="225"/>
      <c r="E29" s="225"/>
      <c r="F29" s="226"/>
      <c r="G29" s="223"/>
      <c r="H29" s="226"/>
      <c r="I29" s="226"/>
      <c r="J29" s="226"/>
      <c r="K29" s="226"/>
      <c r="L29" s="227"/>
      <c r="M29" s="224"/>
      <c r="N29" s="228"/>
      <c r="O29" s="228"/>
      <c r="P29" s="228"/>
      <c r="Q29" s="228"/>
      <c r="R29" s="228"/>
      <c r="S29" s="228"/>
      <c r="T29" s="228"/>
      <c r="U29" s="228"/>
      <c r="V29" s="223"/>
      <c r="W29" s="223"/>
      <c r="X29" s="229" t="str">
        <f>IF(AND(HP29&gt;=32,HP29&lt;=80),Listas!$G$36,IF(AND(HP29&gt;=16,HP29&lt;=24),Listas!$G$37,IF(AND(HP29&gt;=5,HP29&lt;=12),Listas!$G$38,IF(AND(HP29&gt;=1,HP29&lt;=4),Listas!$G$39,"-"))))</f>
        <v>-</v>
      </c>
      <c r="Y29" s="230" t="str">
        <f t="shared" si="2"/>
        <v/>
      </c>
      <c r="Z29" s="230" t="str">
        <f>IFERROR(VLOOKUP(L29,Listas!$H$4:$I$8,2,FALSE),"")</f>
        <v/>
      </c>
      <c r="AA29" s="233"/>
      <c r="AB29" s="234"/>
      <c r="AC29" s="231"/>
      <c r="AD29" s="223"/>
      <c r="AE29" s="223"/>
      <c r="AF29" s="113" t="str">
        <f>IF(AND(HU29&gt;=32,HU29&lt;=80),Listas!$G$36,IF(AND(HU29&gt;=16,HU29&lt;=24),Listas!$G$37,IF(AND(HU29&gt;=5,HU29&lt;=12),Listas!$G$38,IF(AND(HU29&gt;=1,HU29&lt;=4),Listas!$G$39,"-"))))</f>
        <v>-</v>
      </c>
      <c r="AG29" s="226"/>
      <c r="AH29" s="223"/>
      <c r="AI29" s="223"/>
      <c r="AJ29" s="113" t="str">
        <f>IF(AND(HZ29&gt;=32,HZ29&lt;=80),Listas!$G$36,IF(AND(HZ29&gt;=16,HZ29&lt;=24),Listas!$G$37,IF(AND(HZ29&gt;=5,HZ29&lt;=12),Listas!$G$38,IF(AND(HZ29&gt;=1,HZ29&lt;=4),Listas!$G$39,"-"))))</f>
        <v>-</v>
      </c>
      <c r="AK29" s="226"/>
      <c r="AL29" s="223"/>
      <c r="AM29" s="223"/>
      <c r="AN29" s="113" t="str">
        <f>IF(AND(IE29&gt;=32,IE29&lt;=80),Listas!$G$36,IF(AND(IE29&gt;=16,IE29&lt;=24),Listas!$G$37,IF(AND(IE29&gt;=5,IE29&lt;=12),Listas!$G$38,IF(AND(IE29&gt;=1,IE29&lt;=4),Listas!$G$39,"-"))))</f>
        <v>-</v>
      </c>
      <c r="AO29" s="226"/>
      <c r="AP29" s="223"/>
      <c r="AQ29" s="223"/>
      <c r="AR29" s="113" t="str">
        <f>IF(AND(IJ29&gt;=32,IJ29&lt;=80),Listas!$G$36,IF(AND(IJ29&gt;=16,IJ29&lt;=24),Listas!$G$37,IF(AND(IJ29&gt;=5,IJ29&lt;=12),Listas!$G$38,IF(AND(IJ29&gt;=1,IJ29&lt;=4),Listas!$G$39,"-"))))</f>
        <v>-</v>
      </c>
      <c r="AS29" s="226"/>
      <c r="AT29" s="223"/>
      <c r="AU29" s="223"/>
      <c r="AV29" s="113" t="str">
        <f>IF(AND(IO29&gt;=32,IO29&lt;=80),Listas!$G$36,IF(AND(IO29&gt;=16,IO29&lt;=24),Listas!$G$37,IF(AND(IO29&gt;=5,IO29&lt;=12),Listas!$G$38,IF(AND(IO29&gt;=1,IO29&lt;=4),Listas!$G$39,"-"))))</f>
        <v>-</v>
      </c>
      <c r="AW29" s="226"/>
      <c r="AX29" s="223"/>
      <c r="AY29" s="223"/>
      <c r="AZ29" s="113" t="str">
        <f>IF(AND(IT29&gt;=32,IT29&lt;=80),Listas!$G$36,IF(AND(IT29&gt;=16,IT29&lt;=24),Listas!$G$37,IF(AND(IT29&gt;=5,IT29&lt;=12),Listas!$G$38,IF(AND(IT29&gt;=1,IT29&lt;=4),Listas!$G$39,"-"))))</f>
        <v>-</v>
      </c>
      <c r="BA29" s="226"/>
      <c r="BB29" s="223"/>
      <c r="BC29" s="223"/>
      <c r="BD29" s="113" t="str">
        <f>IF(AND(IY29&gt;=32,IY29&lt;=80),Listas!$G$36,IF(AND(IY29&gt;=16,IY29&lt;=24),Listas!$G$37,IF(AND(IY29&gt;=5,IY29&lt;=12),Listas!$G$38,IF(AND(IY29&gt;=1,IY29&lt;=4),Listas!$G$39,"-"))))</f>
        <v>-</v>
      </c>
      <c r="BE29" s="226"/>
      <c r="BF29" s="223"/>
      <c r="BG29" s="223"/>
      <c r="BH29" s="113" t="str">
        <f>IF(AND(JD29&gt;=32,JD29&lt;=80),Listas!$G$36,IF(AND(JD29&gt;=16,JD29&lt;=24),Listas!$G$37,IF(AND(JD29&gt;=5,JD29&lt;=12),Listas!$G$38,IF(AND(JD29&gt;=1,JD29&lt;=4),Listas!$G$39,"-"))))</f>
        <v>-</v>
      </c>
      <c r="BI29" s="226"/>
      <c r="BJ29" s="223"/>
      <c r="BK29" s="223"/>
      <c r="BL29" s="113" t="str">
        <f>IF(AND(JI29&gt;=32,JI29&lt;=80),Listas!$G$36,IF(AND(JI29&gt;=16,JI29&lt;=24),Listas!$G$37,IF(AND(JI29&gt;=5,JI29&lt;=12),Listas!$G$38,IF(AND(JI29&gt;=1,JI29&lt;=4),Listas!$G$39,"-"))))</f>
        <v>-</v>
      </c>
      <c r="BM29" s="226"/>
      <c r="BN29" s="223"/>
      <c r="BO29" s="223"/>
      <c r="BP29" s="113" t="str">
        <f>IF(AND(JN29&gt;=32,JN29&lt;=80),Listas!$G$36,IF(AND(JN29&gt;=16,JN29&lt;=24),Listas!$G$37,IF(AND(JN29&gt;=5,JN29&lt;=12),Listas!$G$38,IF(AND(JN29&gt;=1,JN29&lt;=4),Listas!$G$39,"-"))))</f>
        <v>-</v>
      </c>
      <c r="BQ29" s="226"/>
      <c r="BR29" s="223"/>
      <c r="BS29" s="223"/>
      <c r="BT29" s="113" t="str">
        <f>IF(AND(JS29&gt;=32,JS29&lt;=80),Listas!$G$36,IF(AND(JS29&gt;=16,JS29&lt;=24),Listas!$G$37,IF(AND(JS29&gt;=5,JS29&lt;=12),Listas!$G$38,IF(AND(JS29&gt;=1,JS29&lt;=4),Listas!$G$39,"-"))))</f>
        <v>-</v>
      </c>
      <c r="BU29" s="226"/>
      <c r="BV29" s="223"/>
      <c r="BW29" s="223"/>
      <c r="BX29" s="113" t="str">
        <f>IF(AND(JX29&gt;=32,JX29&lt;=80),Listas!$G$36,IF(AND(JX29&gt;=16,JX29&lt;=24),Listas!$G$37,IF(AND(JX29&gt;=5,JX29&lt;=12),Listas!$G$38,IF(AND(JX29&gt;=1,JX29&lt;=4),Listas!$G$39,"-"))))</f>
        <v>-</v>
      </c>
      <c r="BY29" s="226"/>
      <c r="BZ29" s="223"/>
      <c r="CA29" s="223"/>
      <c r="CB29" s="113" t="str">
        <f>IF(AND(KC29&gt;=32,KC29&lt;=80),Listas!$G$36,IF(AND(KC29&gt;=16,KC29&lt;=24),Listas!$G$37,IF(AND(KC29&gt;=5,KC29&lt;=12),Listas!$G$38,IF(AND(KC29&gt;=1,KC29&lt;=4),Listas!$G$39,"-"))))</f>
        <v>-</v>
      </c>
      <c r="CC29" s="226"/>
      <c r="CD29" s="223"/>
      <c r="CE29" s="223"/>
      <c r="CF29" s="113" t="str">
        <f>IF(AND(KH29&gt;=32,KH29&lt;=80),Listas!$G$36,IF(AND(KH29&gt;=16,KH29&lt;=24),Listas!$G$37,IF(AND(KH29&gt;=5,KH29&lt;=12),Listas!$G$38,IF(AND(KH29&gt;=1,KH29&lt;=4),Listas!$G$39,"-"))))</f>
        <v>-</v>
      </c>
      <c r="CG29" s="226"/>
      <c r="CH29" s="223"/>
      <c r="CI29" s="223"/>
      <c r="CJ29" s="113" t="str">
        <f>IF(AND(KM29&gt;=32,KM29&lt;=80),Listas!$G$36,IF(AND(KM29&gt;=16,KM29&lt;=24),Listas!$G$37,IF(AND(KM29&gt;=5,KM29&lt;=12),Listas!$G$38,IF(AND(KM29&gt;=1,KM29&lt;=4),Listas!$G$39,"-"))))</f>
        <v>-</v>
      </c>
      <c r="CK29" s="226"/>
      <c r="CL29" s="223"/>
      <c r="CM29" s="223"/>
      <c r="CN29" s="113" t="str">
        <f>IF(AND(KR29&gt;=32,KR29&lt;=80),Listas!$G$36,IF(AND(KR29&gt;=16,KR29&lt;=24),Listas!$G$37,IF(AND(KR29&gt;=5,KR29&lt;=12),Listas!$G$38,IF(AND(KR29&gt;=1,KR29&lt;=4),Listas!$G$39,"-"))))</f>
        <v>-</v>
      </c>
      <c r="CO29" s="226"/>
      <c r="CP29" s="223"/>
      <c r="CQ29" s="223"/>
      <c r="CR29" s="113" t="str">
        <f>IF(AND(KW29&gt;=32,KW29&lt;=80),Listas!$G$36,IF(AND(KW29&gt;=16,KW29&lt;=24),Listas!$G$37,IF(AND(KW29&gt;=5,KW29&lt;=12),Listas!$G$38,IF(AND(KW29&gt;=1,KW29&lt;=4),Listas!$G$39,"-"))))</f>
        <v>-</v>
      </c>
      <c r="CS29" s="226"/>
      <c r="CT29" s="223"/>
      <c r="CU29" s="223"/>
      <c r="CV29" s="113" t="str">
        <f>IF(AND(LB29&gt;=32,LB29&lt;=80),Listas!$G$36,IF(AND(LB29&gt;=16,LB29&lt;=24),Listas!$G$37,IF(AND(LB29&gt;=5,LB29&lt;=12),Listas!$G$38,IF(AND(LB29&gt;=1,LB29&lt;=4),Listas!$G$39,"-"))))</f>
        <v>-</v>
      </c>
      <c r="CW29" s="226"/>
      <c r="CX29" s="223"/>
      <c r="CY29" s="223"/>
      <c r="CZ29" s="113" t="str">
        <f>IF(AND(LG29&gt;=32,LG29&lt;=80),Listas!$G$36,IF(AND(LG29&gt;=16,LG29&lt;=24),Listas!$G$37,IF(AND(LG29&gt;=5,LG29&lt;=12),Listas!$G$38,IF(AND(LG29&gt;=1,LG29&lt;=4),Listas!$G$39,"-"))))</f>
        <v>-</v>
      </c>
      <c r="DA29" s="226"/>
      <c r="DB29" s="223"/>
      <c r="DC29" s="223"/>
      <c r="DD29" s="113" t="str">
        <f>IF(AND(LL29&gt;=32,LL29&lt;=80),Listas!$G$36,IF(AND(LL29&gt;=16,LL29&lt;=24),Listas!$G$37,IF(AND(LL29&gt;=5,LL29&lt;=12),Listas!$G$38,IF(AND(LL29&gt;=1,LL29&lt;=4),Listas!$G$39,"-"))))</f>
        <v>-</v>
      </c>
      <c r="DE29" s="226"/>
      <c r="DF29" s="223"/>
      <c r="DG29" s="223"/>
      <c r="DH29" s="113" t="str">
        <f>IF(AND(LQ29&gt;=32,LQ29&lt;=80),Listas!$G$36,IF(AND(LQ29&gt;=16,LQ29&lt;=24),Listas!$G$37,IF(AND(LQ29&gt;=5,LQ29&lt;=12),Listas!$G$38,IF(AND(LQ29&gt;=1,LQ29&lt;=4),Listas!$G$39,"-"))))</f>
        <v>-</v>
      </c>
      <c r="DI29" s="226"/>
      <c r="DJ29" s="223"/>
      <c r="DK29" s="223"/>
      <c r="DL29" s="113" t="str">
        <f>IF(AND(LV29&gt;=32,LV29&lt;=80),Listas!$G$36,IF(AND(LV29&gt;=16,LV29&lt;=24),Listas!$G$37,IF(AND(LV29&gt;=5,LV29&lt;=12),Listas!$G$38,IF(AND(LV29&gt;=1,LV29&lt;=4),Listas!$G$39,"-"))))</f>
        <v>-</v>
      </c>
      <c r="DM29" s="226"/>
      <c r="DN29" s="223"/>
      <c r="DO29" s="223"/>
      <c r="DP29" s="113" t="str">
        <f>IF(AND(MA29&gt;=32,MA29&lt;=80),Listas!$G$36,IF(AND(MA29&gt;=16,MA29&lt;=24),Listas!$G$37,IF(AND(MA29&gt;=5,MA29&lt;=12),Listas!$G$38,IF(AND(MA29&gt;=1,MA29&lt;=4),Listas!$G$39,"-"))))</f>
        <v>-</v>
      </c>
      <c r="DQ29" s="226"/>
      <c r="DR29" s="223"/>
      <c r="DS29" s="223"/>
      <c r="DT29" s="113" t="str">
        <f>IF(AND(MF29&gt;=32,MF29&lt;=80),Listas!$G$36,IF(AND(MF29&gt;=16,MF29&lt;=24),Listas!$G$37,IF(AND(MF29&gt;=5,MF29&lt;=12),Listas!$G$38,IF(AND(MF29&gt;=1,MF29&lt;=4),Listas!$G$39,"-"))))</f>
        <v>-</v>
      </c>
      <c r="HM29" s="150" t="str">
        <f>IF('2.Datos'!A29&lt;&gt;"",'2.Datos'!A29,"")</f>
        <v/>
      </c>
      <c r="HN29" s="142" t="str">
        <f>IFERROR(VLOOKUP('2.Datos'!V29,Listas!$D$37:$E$41,2,FALSE),"")</f>
        <v/>
      </c>
      <c r="HO29" s="142" t="str">
        <f>IFERROR(VLOOKUP('2.Datos'!W29,Listas!$D$44:$E$48,2,FALSE),"")</f>
        <v/>
      </c>
      <c r="HP29" s="142" t="str">
        <f t="shared" si="0"/>
        <v/>
      </c>
      <c r="HQ29" s="151" t="str">
        <f t="shared" si="1"/>
        <v/>
      </c>
      <c r="HR29" s="103"/>
      <c r="HS29" s="142" t="str">
        <f>IFERROR(VLOOKUP('2.Datos'!AD29,Listas!$D$37:$E$41,2,FALSE),"")</f>
        <v/>
      </c>
      <c r="HT29" s="142" t="str">
        <f>IFERROR(VLOOKUP('2.Datos'!AE29,Listas!$D$44:$E$48,2,FALSE),"")</f>
        <v/>
      </c>
      <c r="HU29" s="151" t="str">
        <f t="shared" si="3"/>
        <v/>
      </c>
      <c r="HV29" s="151" t="str">
        <f t="shared" si="4"/>
        <v/>
      </c>
      <c r="HW29" s="103"/>
      <c r="HX29" s="142" t="str">
        <f>IFERROR(VLOOKUP('2.Datos'!AH29,Listas!$D$37:$E$41,2,FALSE),"")</f>
        <v/>
      </c>
      <c r="HY29" s="142" t="str">
        <f>IFERROR(VLOOKUP('2.Datos'!AI29,Listas!$D$44:$E$48,2,FALSE),"")</f>
        <v/>
      </c>
      <c r="HZ29" s="151" t="str">
        <f t="shared" si="5"/>
        <v/>
      </c>
      <c r="IA29" s="151" t="str">
        <f t="shared" si="6"/>
        <v/>
      </c>
      <c r="IB29" s="103"/>
      <c r="IC29" s="142" t="str">
        <f>IFERROR(VLOOKUP('2.Datos'!AL29,Listas!$D$37:$E$41,2,FALSE),"")</f>
        <v/>
      </c>
      <c r="ID29" s="142" t="str">
        <f>IFERROR(VLOOKUP('2.Datos'!AM29,Listas!$D$44:$E$48,2,FALSE),"")</f>
        <v/>
      </c>
      <c r="IE29" s="151" t="str">
        <f t="shared" si="7"/>
        <v/>
      </c>
      <c r="IF29" s="151" t="str">
        <f t="shared" si="8"/>
        <v/>
      </c>
      <c r="IG29" s="103"/>
      <c r="IH29" s="142" t="str">
        <f>IFERROR(VLOOKUP('2.Datos'!AP29,Listas!$D$37:$E$41,2,FALSE),"")</f>
        <v/>
      </c>
      <c r="II29" s="142" t="str">
        <f>IFERROR(VLOOKUP('2.Datos'!AQ29,Listas!$D$44:$E$48,2,FALSE),"")</f>
        <v/>
      </c>
      <c r="IJ29" s="151" t="str">
        <f t="shared" si="9"/>
        <v/>
      </c>
      <c r="IK29" s="151" t="str">
        <f t="shared" si="10"/>
        <v/>
      </c>
      <c r="IL29" s="103"/>
      <c r="IM29" s="142" t="str">
        <f>IFERROR(VLOOKUP('2.Datos'!AT29,Listas!$D$37:$E$41,2,FALSE),"")</f>
        <v/>
      </c>
      <c r="IN29" s="142" t="str">
        <f>IFERROR(VLOOKUP('2.Datos'!AU29,Listas!$D$44:$E$48,2,FALSE),"")</f>
        <v/>
      </c>
      <c r="IO29" s="151" t="str">
        <f t="shared" si="11"/>
        <v/>
      </c>
      <c r="IP29" s="151" t="str">
        <f t="shared" si="12"/>
        <v/>
      </c>
      <c r="IQ29" s="103"/>
      <c r="IR29" s="142" t="str">
        <f>IFERROR(VLOOKUP('2.Datos'!AX29,Listas!$D$37:$E$41,2,FALSE),"")</f>
        <v/>
      </c>
      <c r="IS29" s="142" t="str">
        <f>IFERROR(VLOOKUP('2.Datos'!AY29,Listas!$D$44:$E$48,2,FALSE),"")</f>
        <v/>
      </c>
      <c r="IT29" s="151" t="str">
        <f t="shared" si="13"/>
        <v/>
      </c>
      <c r="IU29" s="151" t="str">
        <f t="shared" si="14"/>
        <v/>
      </c>
      <c r="IV29" s="103"/>
      <c r="IW29" s="142" t="str">
        <f>IFERROR(VLOOKUP('2.Datos'!BB29,Listas!$D$37:$E$41,2,FALSE),"")</f>
        <v/>
      </c>
      <c r="IX29" s="142" t="str">
        <f>IFERROR(VLOOKUP('2.Datos'!BC29,Listas!$D$44:$E$48,2,FALSE),"")</f>
        <v/>
      </c>
      <c r="IY29" s="151" t="str">
        <f t="shared" si="15"/>
        <v/>
      </c>
      <c r="IZ29" s="151" t="str">
        <f t="shared" si="16"/>
        <v/>
      </c>
      <c r="JA29" s="103"/>
      <c r="JB29" s="142" t="str">
        <f>IFERROR(VLOOKUP('2.Datos'!BF29,Listas!$D$37:$E$41,2,FALSE),"")</f>
        <v/>
      </c>
      <c r="JC29" s="142" t="str">
        <f>IFERROR(VLOOKUP('2.Datos'!BG29,Listas!$D$44:$E$48,2,FALSE),"")</f>
        <v/>
      </c>
      <c r="JD29" s="151" t="str">
        <f t="shared" si="17"/>
        <v/>
      </c>
      <c r="JE29" s="151" t="str">
        <f t="shared" si="18"/>
        <v/>
      </c>
      <c r="JF29" s="103"/>
      <c r="JG29" s="142" t="str">
        <f>IFERROR(VLOOKUP('2.Datos'!BJ29,Listas!$D$37:$E$41,2,FALSE),"")</f>
        <v/>
      </c>
      <c r="JH29" s="142" t="str">
        <f>IFERROR(VLOOKUP('2.Datos'!BK29,Listas!$D$44:$E$48,2,FALSE),"")</f>
        <v/>
      </c>
      <c r="JI29" s="151" t="str">
        <f t="shared" si="19"/>
        <v/>
      </c>
      <c r="JJ29" s="151" t="str">
        <f t="shared" si="20"/>
        <v/>
      </c>
      <c r="JK29" s="103"/>
      <c r="JL29" s="142" t="str">
        <f>IFERROR(VLOOKUP('2.Datos'!BN29,Listas!$D$37:$E$41,2,FALSE),"")</f>
        <v/>
      </c>
      <c r="JM29" s="142" t="str">
        <f>IFERROR(VLOOKUP('2.Datos'!BO29,Listas!$D$44:$E$48,2,FALSE),"")</f>
        <v/>
      </c>
      <c r="JN29" s="151" t="str">
        <f t="shared" si="21"/>
        <v/>
      </c>
      <c r="JO29" s="151" t="str">
        <f t="shared" si="22"/>
        <v/>
      </c>
      <c r="JP29" s="103"/>
      <c r="JQ29" s="142" t="str">
        <f>IFERROR(VLOOKUP('2.Datos'!BR29,Listas!$D$37:$E$41,2,FALSE),"")</f>
        <v/>
      </c>
      <c r="JR29" s="142" t="str">
        <f>IFERROR(VLOOKUP('2.Datos'!BS29,Listas!$D$44:$E$48,2,FALSE),"")</f>
        <v/>
      </c>
      <c r="JS29" s="151" t="str">
        <f t="shared" si="23"/>
        <v/>
      </c>
      <c r="JT29" s="151" t="str">
        <f t="shared" si="24"/>
        <v/>
      </c>
      <c r="JU29" s="103"/>
      <c r="JV29" s="142" t="str">
        <f>IFERROR(VLOOKUP('2.Datos'!BV29,Listas!$D$37:$E$41,2,FALSE),"")</f>
        <v/>
      </c>
      <c r="JW29" s="142" t="str">
        <f>IFERROR(VLOOKUP('2.Datos'!BW29,Listas!$D$44:$E$48,2,FALSE),"")</f>
        <v/>
      </c>
      <c r="JX29" s="151" t="str">
        <f t="shared" si="25"/>
        <v/>
      </c>
      <c r="JY29" s="151" t="str">
        <f t="shared" si="26"/>
        <v/>
      </c>
      <c r="JZ29" s="103"/>
      <c r="KA29" s="142" t="str">
        <f>IFERROR(VLOOKUP('2.Datos'!BZ29,Listas!$D$37:$E$41,2,FALSE),"")</f>
        <v/>
      </c>
      <c r="KB29" s="142" t="str">
        <f>IFERROR(VLOOKUP('2.Datos'!CA29,Listas!$D$44:$E$48,2,FALSE),"")</f>
        <v/>
      </c>
      <c r="KC29" s="151" t="str">
        <f t="shared" si="27"/>
        <v/>
      </c>
      <c r="KD29" s="151" t="str">
        <f t="shared" si="28"/>
        <v/>
      </c>
      <c r="KE29" s="103"/>
      <c r="KF29" s="142" t="str">
        <f>IFERROR(VLOOKUP('2.Datos'!CD29,Listas!$D$37:$E$41,2,FALSE),"")</f>
        <v/>
      </c>
      <c r="KG29" s="142" t="str">
        <f>IFERROR(VLOOKUP('2.Datos'!CE29,Listas!$D$44:$E$48,2,FALSE),"")</f>
        <v/>
      </c>
      <c r="KH29" s="151" t="str">
        <f t="shared" si="29"/>
        <v/>
      </c>
      <c r="KI29" s="151" t="str">
        <f t="shared" si="30"/>
        <v/>
      </c>
      <c r="KJ29" s="103"/>
      <c r="KK29" s="142" t="str">
        <f>IFERROR(VLOOKUP('2.Datos'!CH29,Listas!$D$37:$E$41,2,FALSE),"")</f>
        <v/>
      </c>
      <c r="KL29" s="142" t="str">
        <f>IFERROR(VLOOKUP('2.Datos'!CI29,Listas!$D$44:$E$48,2,FALSE),"")</f>
        <v/>
      </c>
      <c r="KM29" s="151" t="str">
        <f t="shared" si="31"/>
        <v/>
      </c>
      <c r="KN29" s="151" t="str">
        <f t="shared" si="32"/>
        <v/>
      </c>
      <c r="KO29" s="103"/>
      <c r="KP29" s="142" t="str">
        <f>IFERROR(VLOOKUP('2.Datos'!CL29,Listas!$D$37:$E$41,2,FALSE),"")</f>
        <v/>
      </c>
      <c r="KQ29" s="142" t="str">
        <f>IFERROR(VLOOKUP('2.Datos'!CM29,Listas!$D$44:$E$48,2,FALSE),"")</f>
        <v/>
      </c>
      <c r="KR29" s="151" t="str">
        <f t="shared" si="33"/>
        <v/>
      </c>
      <c r="KS29" s="151" t="str">
        <f t="shared" si="34"/>
        <v/>
      </c>
      <c r="KT29" s="103"/>
      <c r="KU29" s="142" t="str">
        <f>IFERROR(VLOOKUP('2.Datos'!CP29,Listas!$D$37:$E$41,2,FALSE),"")</f>
        <v/>
      </c>
      <c r="KV29" s="142" t="str">
        <f>IFERROR(VLOOKUP('2.Datos'!CQ29,Listas!$D$44:$E$48,2,FALSE),"")</f>
        <v/>
      </c>
      <c r="KW29" s="151" t="str">
        <f t="shared" si="35"/>
        <v/>
      </c>
      <c r="KX29" s="151" t="str">
        <f t="shared" si="36"/>
        <v/>
      </c>
      <c r="KY29" s="103"/>
      <c r="KZ29" s="142" t="str">
        <f>IFERROR(VLOOKUP('2.Datos'!CT29,Listas!$D$37:$E$41,2,FALSE),"")</f>
        <v/>
      </c>
      <c r="LA29" s="142" t="str">
        <f>IFERROR(VLOOKUP('2.Datos'!CU29,Listas!$D$44:$E$48,2,FALSE),"")</f>
        <v/>
      </c>
      <c r="LB29" s="151" t="str">
        <f t="shared" si="37"/>
        <v/>
      </c>
      <c r="LC29" s="151" t="str">
        <f t="shared" si="38"/>
        <v/>
      </c>
      <c r="LD29" s="103"/>
      <c r="LE29" s="142" t="str">
        <f>IFERROR(VLOOKUP('2.Datos'!CX29,Listas!$D$37:$E$41,2,FALSE),"")</f>
        <v/>
      </c>
      <c r="LF29" s="142" t="str">
        <f>IFERROR(VLOOKUP('2.Datos'!CY29,Listas!$D$44:$E$48,2,FALSE),"")</f>
        <v/>
      </c>
      <c r="LG29" s="151" t="str">
        <f t="shared" si="39"/>
        <v/>
      </c>
      <c r="LH29" s="151" t="str">
        <f t="shared" si="40"/>
        <v/>
      </c>
      <c r="LI29" s="103"/>
      <c r="LJ29" s="142" t="str">
        <f>IFERROR(VLOOKUP('2.Datos'!DB29,Listas!$D$37:$E$41,2,FALSE),"")</f>
        <v/>
      </c>
      <c r="LK29" s="142" t="str">
        <f>IFERROR(VLOOKUP('2.Datos'!DC29,Listas!$D$44:$E$48,2,FALSE),"")</f>
        <v/>
      </c>
      <c r="LL29" s="151" t="str">
        <f t="shared" si="41"/>
        <v/>
      </c>
      <c r="LM29" s="151" t="str">
        <f t="shared" si="42"/>
        <v/>
      </c>
      <c r="LN29" s="103"/>
      <c r="LO29" s="142" t="str">
        <f>IFERROR(VLOOKUP('2.Datos'!DF29,Listas!$D$37:$E$41,2,FALSE),"")</f>
        <v/>
      </c>
      <c r="LP29" s="142" t="str">
        <f>IFERROR(VLOOKUP('2.Datos'!DG29,Listas!$D$44:$E$48,2,FALSE),"")</f>
        <v/>
      </c>
      <c r="LQ29" s="151" t="str">
        <f t="shared" si="43"/>
        <v/>
      </c>
      <c r="LR29" s="151" t="str">
        <f t="shared" si="44"/>
        <v/>
      </c>
      <c r="LS29" s="103"/>
      <c r="LT29" s="142" t="str">
        <f>IFERROR(VLOOKUP('2.Datos'!DJ29,Listas!$D$37:$E$41,2,FALSE),"")</f>
        <v/>
      </c>
      <c r="LU29" s="142" t="str">
        <f>IFERROR(VLOOKUP('2.Datos'!DK29,Listas!$D$44:$E$48,2,FALSE),"")</f>
        <v/>
      </c>
      <c r="LV29" s="151" t="str">
        <f t="shared" si="45"/>
        <v/>
      </c>
      <c r="LW29" s="151" t="str">
        <f t="shared" si="46"/>
        <v/>
      </c>
      <c r="LX29" s="103"/>
      <c r="LY29" s="142" t="str">
        <f>IFERROR(VLOOKUP('2.Datos'!DN29,Listas!$D$37:$E$41,2,FALSE),"")</f>
        <v/>
      </c>
      <c r="LZ29" s="142" t="str">
        <f>IFERROR(VLOOKUP('2.Datos'!DO29,Listas!$D$44:$E$48,2,FALSE),"")</f>
        <v/>
      </c>
      <c r="MA29" s="151" t="str">
        <f t="shared" si="47"/>
        <v/>
      </c>
      <c r="MB29" s="151" t="str">
        <f t="shared" si="48"/>
        <v/>
      </c>
      <c r="MC29" s="103"/>
      <c r="MD29" s="142" t="str">
        <f>IFERROR(VLOOKUP('2.Datos'!DR29,Listas!$D$37:$E$41,2,FALSE),"")</f>
        <v/>
      </c>
      <c r="ME29" s="142" t="str">
        <f>IFERROR(VLOOKUP('2.Datos'!DS29,Listas!$D$44:$E$48,2,FALSE),"")</f>
        <v/>
      </c>
      <c r="MF29" s="151" t="str">
        <f t="shared" si="49"/>
        <v/>
      </c>
      <c r="MG29" s="151" t="str">
        <f t="shared" si="50"/>
        <v/>
      </c>
      <c r="MH29"/>
    </row>
    <row r="30" spans="1:346" ht="46.5" customHeight="1" x14ac:dyDescent="0.25">
      <c r="A30" s="232"/>
      <c r="B30" s="223"/>
      <c r="C30" s="223"/>
      <c r="D30" s="225"/>
      <c r="E30" s="225"/>
      <c r="F30" s="226"/>
      <c r="G30" s="223"/>
      <c r="H30" s="226"/>
      <c r="I30" s="226"/>
      <c r="J30" s="226"/>
      <c r="K30" s="226"/>
      <c r="L30" s="227"/>
      <c r="M30" s="224"/>
      <c r="N30" s="228"/>
      <c r="O30" s="228"/>
      <c r="P30" s="228"/>
      <c r="Q30" s="228"/>
      <c r="R30" s="228"/>
      <c r="S30" s="228"/>
      <c r="T30" s="228"/>
      <c r="U30" s="228"/>
      <c r="V30" s="223"/>
      <c r="W30" s="223"/>
      <c r="X30" s="229" t="str">
        <f>IF(AND(HP30&gt;=32,HP30&lt;=80),Listas!$G$36,IF(AND(HP30&gt;=16,HP30&lt;=24),Listas!$G$37,IF(AND(HP30&gt;=5,HP30&lt;=12),Listas!$G$38,IF(AND(HP30&gt;=1,HP30&lt;=4),Listas!$G$39,"-"))))</f>
        <v>-</v>
      </c>
      <c r="Y30" s="230" t="str">
        <f t="shared" si="2"/>
        <v/>
      </c>
      <c r="Z30" s="230" t="str">
        <f>IFERROR(VLOOKUP(L30,Listas!$H$4:$I$8,2,FALSE),"")</f>
        <v/>
      </c>
      <c r="AA30" s="233"/>
      <c r="AB30" s="234"/>
      <c r="AC30" s="231"/>
      <c r="AD30" s="223"/>
      <c r="AE30" s="223"/>
      <c r="AF30" s="113" t="str">
        <f>IF(AND(HU30&gt;=32,HU30&lt;=80),Listas!$G$36,IF(AND(HU30&gt;=16,HU30&lt;=24),Listas!$G$37,IF(AND(HU30&gt;=5,HU30&lt;=12),Listas!$G$38,IF(AND(HU30&gt;=1,HU30&lt;=4),Listas!$G$39,"-"))))</f>
        <v>-</v>
      </c>
      <c r="AG30" s="226"/>
      <c r="AH30" s="223"/>
      <c r="AI30" s="223"/>
      <c r="AJ30" s="113" t="str">
        <f>IF(AND(HZ30&gt;=32,HZ30&lt;=80),Listas!$G$36,IF(AND(HZ30&gt;=16,HZ30&lt;=24),Listas!$G$37,IF(AND(HZ30&gt;=5,HZ30&lt;=12),Listas!$G$38,IF(AND(HZ30&gt;=1,HZ30&lt;=4),Listas!$G$39,"-"))))</f>
        <v>-</v>
      </c>
      <c r="AK30" s="226"/>
      <c r="AL30" s="223"/>
      <c r="AM30" s="223"/>
      <c r="AN30" s="113" t="str">
        <f>IF(AND(IE30&gt;=32,IE30&lt;=80),Listas!$G$36,IF(AND(IE30&gt;=16,IE30&lt;=24),Listas!$G$37,IF(AND(IE30&gt;=5,IE30&lt;=12),Listas!$G$38,IF(AND(IE30&gt;=1,IE30&lt;=4),Listas!$G$39,"-"))))</f>
        <v>-</v>
      </c>
      <c r="AO30" s="226"/>
      <c r="AP30" s="223"/>
      <c r="AQ30" s="223"/>
      <c r="AR30" s="113" t="str">
        <f>IF(AND(IJ30&gt;=32,IJ30&lt;=80),Listas!$G$36,IF(AND(IJ30&gt;=16,IJ30&lt;=24),Listas!$G$37,IF(AND(IJ30&gt;=5,IJ30&lt;=12),Listas!$G$38,IF(AND(IJ30&gt;=1,IJ30&lt;=4),Listas!$G$39,"-"))))</f>
        <v>-</v>
      </c>
      <c r="AS30" s="226"/>
      <c r="AT30" s="223"/>
      <c r="AU30" s="223"/>
      <c r="AV30" s="113" t="str">
        <f>IF(AND(IO30&gt;=32,IO30&lt;=80),Listas!$G$36,IF(AND(IO30&gt;=16,IO30&lt;=24),Listas!$G$37,IF(AND(IO30&gt;=5,IO30&lt;=12),Listas!$G$38,IF(AND(IO30&gt;=1,IO30&lt;=4),Listas!$G$39,"-"))))</f>
        <v>-</v>
      </c>
      <c r="AW30" s="226"/>
      <c r="AX30" s="223"/>
      <c r="AY30" s="223"/>
      <c r="AZ30" s="113" t="str">
        <f>IF(AND(IT30&gt;=32,IT30&lt;=80),Listas!$G$36,IF(AND(IT30&gt;=16,IT30&lt;=24),Listas!$G$37,IF(AND(IT30&gt;=5,IT30&lt;=12),Listas!$G$38,IF(AND(IT30&gt;=1,IT30&lt;=4),Listas!$G$39,"-"))))</f>
        <v>-</v>
      </c>
      <c r="BA30" s="226"/>
      <c r="BB30" s="223"/>
      <c r="BC30" s="223"/>
      <c r="BD30" s="113" t="str">
        <f>IF(AND(IY30&gt;=32,IY30&lt;=80),Listas!$G$36,IF(AND(IY30&gt;=16,IY30&lt;=24),Listas!$G$37,IF(AND(IY30&gt;=5,IY30&lt;=12),Listas!$G$38,IF(AND(IY30&gt;=1,IY30&lt;=4),Listas!$G$39,"-"))))</f>
        <v>-</v>
      </c>
      <c r="BE30" s="226"/>
      <c r="BF30" s="223"/>
      <c r="BG30" s="223"/>
      <c r="BH30" s="113" t="str">
        <f>IF(AND(JD30&gt;=32,JD30&lt;=80),Listas!$G$36,IF(AND(JD30&gt;=16,JD30&lt;=24),Listas!$G$37,IF(AND(JD30&gt;=5,JD30&lt;=12),Listas!$G$38,IF(AND(JD30&gt;=1,JD30&lt;=4),Listas!$G$39,"-"))))</f>
        <v>-</v>
      </c>
      <c r="BI30" s="226"/>
      <c r="BJ30" s="223"/>
      <c r="BK30" s="223"/>
      <c r="BL30" s="113" t="str">
        <f>IF(AND(JI30&gt;=32,JI30&lt;=80),Listas!$G$36,IF(AND(JI30&gt;=16,JI30&lt;=24),Listas!$G$37,IF(AND(JI30&gt;=5,JI30&lt;=12),Listas!$G$38,IF(AND(JI30&gt;=1,JI30&lt;=4),Listas!$G$39,"-"))))</f>
        <v>-</v>
      </c>
      <c r="BM30" s="226"/>
      <c r="BN30" s="223"/>
      <c r="BO30" s="223"/>
      <c r="BP30" s="113" t="str">
        <f>IF(AND(JN30&gt;=32,JN30&lt;=80),Listas!$G$36,IF(AND(JN30&gt;=16,JN30&lt;=24),Listas!$G$37,IF(AND(JN30&gt;=5,JN30&lt;=12),Listas!$G$38,IF(AND(JN30&gt;=1,JN30&lt;=4),Listas!$G$39,"-"))))</f>
        <v>-</v>
      </c>
      <c r="BQ30" s="226"/>
      <c r="BR30" s="223"/>
      <c r="BS30" s="223"/>
      <c r="BT30" s="113" t="str">
        <f>IF(AND(JS30&gt;=32,JS30&lt;=80),Listas!$G$36,IF(AND(JS30&gt;=16,JS30&lt;=24),Listas!$G$37,IF(AND(JS30&gt;=5,JS30&lt;=12),Listas!$G$38,IF(AND(JS30&gt;=1,JS30&lt;=4),Listas!$G$39,"-"))))</f>
        <v>-</v>
      </c>
      <c r="BU30" s="226"/>
      <c r="BV30" s="223"/>
      <c r="BW30" s="223"/>
      <c r="BX30" s="113" t="str">
        <f>IF(AND(JX30&gt;=32,JX30&lt;=80),Listas!$G$36,IF(AND(JX30&gt;=16,JX30&lt;=24),Listas!$G$37,IF(AND(JX30&gt;=5,JX30&lt;=12),Listas!$G$38,IF(AND(JX30&gt;=1,JX30&lt;=4),Listas!$G$39,"-"))))</f>
        <v>-</v>
      </c>
      <c r="BY30" s="226"/>
      <c r="BZ30" s="223"/>
      <c r="CA30" s="223"/>
      <c r="CB30" s="113" t="str">
        <f>IF(AND(KC30&gt;=32,KC30&lt;=80),Listas!$G$36,IF(AND(KC30&gt;=16,KC30&lt;=24),Listas!$G$37,IF(AND(KC30&gt;=5,KC30&lt;=12),Listas!$G$38,IF(AND(KC30&gt;=1,KC30&lt;=4),Listas!$G$39,"-"))))</f>
        <v>-</v>
      </c>
      <c r="CC30" s="226"/>
      <c r="CD30" s="223"/>
      <c r="CE30" s="223"/>
      <c r="CF30" s="113" t="str">
        <f>IF(AND(KH30&gt;=32,KH30&lt;=80),Listas!$G$36,IF(AND(KH30&gt;=16,KH30&lt;=24),Listas!$G$37,IF(AND(KH30&gt;=5,KH30&lt;=12),Listas!$G$38,IF(AND(KH30&gt;=1,KH30&lt;=4),Listas!$G$39,"-"))))</f>
        <v>-</v>
      </c>
      <c r="CG30" s="226"/>
      <c r="CH30" s="223"/>
      <c r="CI30" s="223"/>
      <c r="CJ30" s="113" t="str">
        <f>IF(AND(KM30&gt;=32,KM30&lt;=80),Listas!$G$36,IF(AND(KM30&gt;=16,KM30&lt;=24),Listas!$G$37,IF(AND(KM30&gt;=5,KM30&lt;=12),Listas!$G$38,IF(AND(KM30&gt;=1,KM30&lt;=4),Listas!$G$39,"-"))))</f>
        <v>-</v>
      </c>
      <c r="CK30" s="226"/>
      <c r="CL30" s="223"/>
      <c r="CM30" s="223"/>
      <c r="CN30" s="113" t="str">
        <f>IF(AND(KR30&gt;=32,KR30&lt;=80),Listas!$G$36,IF(AND(KR30&gt;=16,KR30&lt;=24),Listas!$G$37,IF(AND(KR30&gt;=5,KR30&lt;=12),Listas!$G$38,IF(AND(KR30&gt;=1,KR30&lt;=4),Listas!$G$39,"-"))))</f>
        <v>-</v>
      </c>
      <c r="CO30" s="226"/>
      <c r="CP30" s="223"/>
      <c r="CQ30" s="223"/>
      <c r="CR30" s="113" t="str">
        <f>IF(AND(KW30&gt;=32,KW30&lt;=80),Listas!$G$36,IF(AND(KW30&gt;=16,KW30&lt;=24),Listas!$G$37,IF(AND(KW30&gt;=5,KW30&lt;=12),Listas!$G$38,IF(AND(KW30&gt;=1,KW30&lt;=4),Listas!$G$39,"-"))))</f>
        <v>-</v>
      </c>
      <c r="CS30" s="226"/>
      <c r="CT30" s="223"/>
      <c r="CU30" s="223"/>
      <c r="CV30" s="113" t="str">
        <f>IF(AND(LB30&gt;=32,LB30&lt;=80),Listas!$G$36,IF(AND(LB30&gt;=16,LB30&lt;=24),Listas!$G$37,IF(AND(LB30&gt;=5,LB30&lt;=12),Listas!$G$38,IF(AND(LB30&gt;=1,LB30&lt;=4),Listas!$G$39,"-"))))</f>
        <v>-</v>
      </c>
      <c r="CW30" s="226"/>
      <c r="CX30" s="223"/>
      <c r="CY30" s="223"/>
      <c r="CZ30" s="113" t="str">
        <f>IF(AND(LG30&gt;=32,LG30&lt;=80),Listas!$G$36,IF(AND(LG30&gt;=16,LG30&lt;=24),Listas!$G$37,IF(AND(LG30&gt;=5,LG30&lt;=12),Listas!$G$38,IF(AND(LG30&gt;=1,LG30&lt;=4),Listas!$G$39,"-"))))</f>
        <v>-</v>
      </c>
      <c r="DA30" s="226"/>
      <c r="DB30" s="223"/>
      <c r="DC30" s="223"/>
      <c r="DD30" s="113" t="str">
        <f>IF(AND(LL30&gt;=32,LL30&lt;=80),Listas!$G$36,IF(AND(LL30&gt;=16,LL30&lt;=24),Listas!$G$37,IF(AND(LL30&gt;=5,LL30&lt;=12),Listas!$G$38,IF(AND(LL30&gt;=1,LL30&lt;=4),Listas!$G$39,"-"))))</f>
        <v>-</v>
      </c>
      <c r="DE30" s="226"/>
      <c r="DF30" s="223"/>
      <c r="DG30" s="223"/>
      <c r="DH30" s="113" t="str">
        <f>IF(AND(LQ30&gt;=32,LQ30&lt;=80),Listas!$G$36,IF(AND(LQ30&gt;=16,LQ30&lt;=24),Listas!$G$37,IF(AND(LQ30&gt;=5,LQ30&lt;=12),Listas!$G$38,IF(AND(LQ30&gt;=1,LQ30&lt;=4),Listas!$G$39,"-"))))</f>
        <v>-</v>
      </c>
      <c r="DI30" s="226"/>
      <c r="DJ30" s="223"/>
      <c r="DK30" s="223"/>
      <c r="DL30" s="113" t="str">
        <f>IF(AND(LV30&gt;=32,LV30&lt;=80),Listas!$G$36,IF(AND(LV30&gt;=16,LV30&lt;=24),Listas!$G$37,IF(AND(LV30&gt;=5,LV30&lt;=12),Listas!$G$38,IF(AND(LV30&gt;=1,LV30&lt;=4),Listas!$G$39,"-"))))</f>
        <v>-</v>
      </c>
      <c r="DM30" s="226"/>
      <c r="DN30" s="223"/>
      <c r="DO30" s="223"/>
      <c r="DP30" s="113" t="str">
        <f>IF(AND(MA30&gt;=32,MA30&lt;=80),Listas!$G$36,IF(AND(MA30&gt;=16,MA30&lt;=24),Listas!$G$37,IF(AND(MA30&gt;=5,MA30&lt;=12),Listas!$G$38,IF(AND(MA30&gt;=1,MA30&lt;=4),Listas!$G$39,"-"))))</f>
        <v>-</v>
      </c>
      <c r="DQ30" s="226"/>
      <c r="DR30" s="223"/>
      <c r="DS30" s="223"/>
      <c r="DT30" s="113" t="str">
        <f>IF(AND(MF30&gt;=32,MF30&lt;=80),Listas!$G$36,IF(AND(MF30&gt;=16,MF30&lt;=24),Listas!$G$37,IF(AND(MF30&gt;=5,MF30&lt;=12),Listas!$G$38,IF(AND(MF30&gt;=1,MF30&lt;=4),Listas!$G$39,"-"))))</f>
        <v>-</v>
      </c>
      <c r="HM30" s="150" t="str">
        <f>IF('2.Datos'!A30&lt;&gt;"",'2.Datos'!A30,"")</f>
        <v/>
      </c>
      <c r="HN30" s="142" t="str">
        <f>IFERROR(VLOOKUP('2.Datos'!V30,Listas!$D$37:$E$41,2,FALSE),"")</f>
        <v/>
      </c>
      <c r="HO30" s="142" t="str">
        <f>IFERROR(VLOOKUP('2.Datos'!W30,Listas!$D$44:$E$48,2,FALSE),"")</f>
        <v/>
      </c>
      <c r="HP30" s="142" t="str">
        <f t="shared" si="0"/>
        <v/>
      </c>
      <c r="HQ30" s="151" t="str">
        <f t="shared" si="1"/>
        <v/>
      </c>
      <c r="HR30" s="103"/>
      <c r="HS30" s="142" t="str">
        <f>IFERROR(VLOOKUP('2.Datos'!AD30,Listas!$D$37:$E$41,2,FALSE),"")</f>
        <v/>
      </c>
      <c r="HT30" s="142" t="str">
        <f>IFERROR(VLOOKUP('2.Datos'!AE30,Listas!$D$44:$E$48,2,FALSE),"")</f>
        <v/>
      </c>
      <c r="HU30" s="151" t="str">
        <f t="shared" si="3"/>
        <v/>
      </c>
      <c r="HV30" s="151" t="str">
        <f t="shared" si="4"/>
        <v/>
      </c>
      <c r="HW30" s="103"/>
      <c r="HX30" s="142" t="str">
        <f>IFERROR(VLOOKUP('2.Datos'!AH30,Listas!$D$37:$E$41,2,FALSE),"")</f>
        <v/>
      </c>
      <c r="HY30" s="142" t="str">
        <f>IFERROR(VLOOKUP('2.Datos'!AI30,Listas!$D$44:$E$48,2,FALSE),"")</f>
        <v/>
      </c>
      <c r="HZ30" s="151" t="str">
        <f t="shared" si="5"/>
        <v/>
      </c>
      <c r="IA30" s="151" t="str">
        <f t="shared" si="6"/>
        <v/>
      </c>
      <c r="IB30" s="103"/>
      <c r="IC30" s="142" t="str">
        <f>IFERROR(VLOOKUP('2.Datos'!AL30,Listas!$D$37:$E$41,2,FALSE),"")</f>
        <v/>
      </c>
      <c r="ID30" s="142" t="str">
        <f>IFERROR(VLOOKUP('2.Datos'!AM30,Listas!$D$44:$E$48,2,FALSE),"")</f>
        <v/>
      </c>
      <c r="IE30" s="151" t="str">
        <f t="shared" si="7"/>
        <v/>
      </c>
      <c r="IF30" s="151" t="str">
        <f t="shared" si="8"/>
        <v/>
      </c>
      <c r="IG30" s="103"/>
      <c r="IH30" s="142" t="str">
        <f>IFERROR(VLOOKUP('2.Datos'!AP30,Listas!$D$37:$E$41,2,FALSE),"")</f>
        <v/>
      </c>
      <c r="II30" s="142" t="str">
        <f>IFERROR(VLOOKUP('2.Datos'!AQ30,Listas!$D$44:$E$48,2,FALSE),"")</f>
        <v/>
      </c>
      <c r="IJ30" s="151" t="str">
        <f t="shared" si="9"/>
        <v/>
      </c>
      <c r="IK30" s="151" t="str">
        <f t="shared" si="10"/>
        <v/>
      </c>
      <c r="IL30" s="103"/>
      <c r="IM30" s="142" t="str">
        <f>IFERROR(VLOOKUP('2.Datos'!AT30,Listas!$D$37:$E$41,2,FALSE),"")</f>
        <v/>
      </c>
      <c r="IN30" s="142" t="str">
        <f>IFERROR(VLOOKUP('2.Datos'!AU30,Listas!$D$44:$E$48,2,FALSE),"")</f>
        <v/>
      </c>
      <c r="IO30" s="151" t="str">
        <f t="shared" si="11"/>
        <v/>
      </c>
      <c r="IP30" s="151" t="str">
        <f t="shared" si="12"/>
        <v/>
      </c>
      <c r="IQ30" s="103"/>
      <c r="IR30" s="142" t="str">
        <f>IFERROR(VLOOKUP('2.Datos'!AX30,Listas!$D$37:$E$41,2,FALSE),"")</f>
        <v/>
      </c>
      <c r="IS30" s="142" t="str">
        <f>IFERROR(VLOOKUP('2.Datos'!AY30,Listas!$D$44:$E$48,2,FALSE),"")</f>
        <v/>
      </c>
      <c r="IT30" s="151" t="str">
        <f t="shared" si="13"/>
        <v/>
      </c>
      <c r="IU30" s="151" t="str">
        <f t="shared" si="14"/>
        <v/>
      </c>
      <c r="IV30" s="103"/>
      <c r="IW30" s="142" t="str">
        <f>IFERROR(VLOOKUP('2.Datos'!BB30,Listas!$D$37:$E$41,2,FALSE),"")</f>
        <v/>
      </c>
      <c r="IX30" s="142" t="str">
        <f>IFERROR(VLOOKUP('2.Datos'!BC30,Listas!$D$44:$E$48,2,FALSE),"")</f>
        <v/>
      </c>
      <c r="IY30" s="151" t="str">
        <f t="shared" si="15"/>
        <v/>
      </c>
      <c r="IZ30" s="151" t="str">
        <f t="shared" si="16"/>
        <v/>
      </c>
      <c r="JA30" s="103"/>
      <c r="JB30" s="142" t="str">
        <f>IFERROR(VLOOKUP('2.Datos'!BF30,Listas!$D$37:$E$41,2,FALSE),"")</f>
        <v/>
      </c>
      <c r="JC30" s="142" t="str">
        <f>IFERROR(VLOOKUP('2.Datos'!BG30,Listas!$D$44:$E$48,2,FALSE),"")</f>
        <v/>
      </c>
      <c r="JD30" s="151" t="str">
        <f t="shared" si="17"/>
        <v/>
      </c>
      <c r="JE30" s="151" t="str">
        <f t="shared" si="18"/>
        <v/>
      </c>
      <c r="JF30" s="103"/>
      <c r="JG30" s="142" t="str">
        <f>IFERROR(VLOOKUP('2.Datos'!BJ30,Listas!$D$37:$E$41,2,FALSE),"")</f>
        <v/>
      </c>
      <c r="JH30" s="142" t="str">
        <f>IFERROR(VLOOKUP('2.Datos'!BK30,Listas!$D$44:$E$48,2,FALSE),"")</f>
        <v/>
      </c>
      <c r="JI30" s="151" t="str">
        <f t="shared" si="19"/>
        <v/>
      </c>
      <c r="JJ30" s="151" t="str">
        <f t="shared" si="20"/>
        <v/>
      </c>
      <c r="JK30" s="103"/>
      <c r="JL30" s="142" t="str">
        <f>IFERROR(VLOOKUP('2.Datos'!BN30,Listas!$D$37:$E$41,2,FALSE),"")</f>
        <v/>
      </c>
      <c r="JM30" s="142" t="str">
        <f>IFERROR(VLOOKUP('2.Datos'!BO30,Listas!$D$44:$E$48,2,FALSE),"")</f>
        <v/>
      </c>
      <c r="JN30" s="151" t="str">
        <f t="shared" si="21"/>
        <v/>
      </c>
      <c r="JO30" s="151" t="str">
        <f t="shared" si="22"/>
        <v/>
      </c>
      <c r="JP30" s="103"/>
      <c r="JQ30" s="142" t="str">
        <f>IFERROR(VLOOKUP('2.Datos'!BR30,Listas!$D$37:$E$41,2,FALSE),"")</f>
        <v/>
      </c>
      <c r="JR30" s="142" t="str">
        <f>IFERROR(VLOOKUP('2.Datos'!BS30,Listas!$D$44:$E$48,2,FALSE),"")</f>
        <v/>
      </c>
      <c r="JS30" s="151" t="str">
        <f t="shared" si="23"/>
        <v/>
      </c>
      <c r="JT30" s="151" t="str">
        <f t="shared" si="24"/>
        <v/>
      </c>
      <c r="JU30" s="103"/>
      <c r="JV30" s="142" t="str">
        <f>IFERROR(VLOOKUP('2.Datos'!BV30,Listas!$D$37:$E$41,2,FALSE),"")</f>
        <v/>
      </c>
      <c r="JW30" s="142" t="str">
        <f>IFERROR(VLOOKUP('2.Datos'!BW30,Listas!$D$44:$E$48,2,FALSE),"")</f>
        <v/>
      </c>
      <c r="JX30" s="151" t="str">
        <f t="shared" si="25"/>
        <v/>
      </c>
      <c r="JY30" s="151" t="str">
        <f t="shared" si="26"/>
        <v/>
      </c>
      <c r="JZ30" s="103"/>
      <c r="KA30" s="142" t="str">
        <f>IFERROR(VLOOKUP('2.Datos'!BZ30,Listas!$D$37:$E$41,2,FALSE),"")</f>
        <v/>
      </c>
      <c r="KB30" s="142" t="str">
        <f>IFERROR(VLOOKUP('2.Datos'!CA30,Listas!$D$44:$E$48,2,FALSE),"")</f>
        <v/>
      </c>
      <c r="KC30" s="151" t="str">
        <f t="shared" si="27"/>
        <v/>
      </c>
      <c r="KD30" s="151" t="str">
        <f t="shared" si="28"/>
        <v/>
      </c>
      <c r="KE30" s="103"/>
      <c r="KF30" s="142" t="str">
        <f>IFERROR(VLOOKUP('2.Datos'!CD30,Listas!$D$37:$E$41,2,FALSE),"")</f>
        <v/>
      </c>
      <c r="KG30" s="142" t="str">
        <f>IFERROR(VLOOKUP('2.Datos'!CE30,Listas!$D$44:$E$48,2,FALSE),"")</f>
        <v/>
      </c>
      <c r="KH30" s="151" t="str">
        <f t="shared" si="29"/>
        <v/>
      </c>
      <c r="KI30" s="151" t="str">
        <f t="shared" si="30"/>
        <v/>
      </c>
      <c r="KJ30" s="103"/>
      <c r="KK30" s="142" t="str">
        <f>IFERROR(VLOOKUP('2.Datos'!CH30,Listas!$D$37:$E$41,2,FALSE),"")</f>
        <v/>
      </c>
      <c r="KL30" s="142" t="str">
        <f>IFERROR(VLOOKUP('2.Datos'!CI30,Listas!$D$44:$E$48,2,FALSE),"")</f>
        <v/>
      </c>
      <c r="KM30" s="151" t="str">
        <f t="shared" si="31"/>
        <v/>
      </c>
      <c r="KN30" s="151" t="str">
        <f t="shared" si="32"/>
        <v/>
      </c>
      <c r="KO30" s="103"/>
      <c r="KP30" s="142" t="str">
        <f>IFERROR(VLOOKUP('2.Datos'!CL30,Listas!$D$37:$E$41,2,FALSE),"")</f>
        <v/>
      </c>
      <c r="KQ30" s="142" t="str">
        <f>IFERROR(VLOOKUP('2.Datos'!CM30,Listas!$D$44:$E$48,2,FALSE),"")</f>
        <v/>
      </c>
      <c r="KR30" s="151" t="str">
        <f t="shared" si="33"/>
        <v/>
      </c>
      <c r="KS30" s="151" t="str">
        <f t="shared" si="34"/>
        <v/>
      </c>
      <c r="KT30" s="103"/>
      <c r="KU30" s="142" t="str">
        <f>IFERROR(VLOOKUP('2.Datos'!CP30,Listas!$D$37:$E$41,2,FALSE),"")</f>
        <v/>
      </c>
      <c r="KV30" s="142" t="str">
        <f>IFERROR(VLOOKUP('2.Datos'!CQ30,Listas!$D$44:$E$48,2,FALSE),"")</f>
        <v/>
      </c>
      <c r="KW30" s="151" t="str">
        <f t="shared" si="35"/>
        <v/>
      </c>
      <c r="KX30" s="151" t="str">
        <f t="shared" si="36"/>
        <v/>
      </c>
      <c r="KY30" s="103"/>
      <c r="KZ30" s="142" t="str">
        <f>IFERROR(VLOOKUP('2.Datos'!CT30,Listas!$D$37:$E$41,2,FALSE),"")</f>
        <v/>
      </c>
      <c r="LA30" s="142" t="str">
        <f>IFERROR(VLOOKUP('2.Datos'!CU30,Listas!$D$44:$E$48,2,FALSE),"")</f>
        <v/>
      </c>
      <c r="LB30" s="151" t="str">
        <f t="shared" si="37"/>
        <v/>
      </c>
      <c r="LC30" s="151" t="str">
        <f t="shared" si="38"/>
        <v/>
      </c>
      <c r="LD30" s="103"/>
      <c r="LE30" s="142" t="str">
        <f>IFERROR(VLOOKUP('2.Datos'!CX30,Listas!$D$37:$E$41,2,FALSE),"")</f>
        <v/>
      </c>
      <c r="LF30" s="142" t="str">
        <f>IFERROR(VLOOKUP('2.Datos'!CY30,Listas!$D$44:$E$48,2,FALSE),"")</f>
        <v/>
      </c>
      <c r="LG30" s="151" t="str">
        <f t="shared" si="39"/>
        <v/>
      </c>
      <c r="LH30" s="151" t="str">
        <f t="shared" si="40"/>
        <v/>
      </c>
      <c r="LI30" s="103"/>
      <c r="LJ30" s="142" t="str">
        <f>IFERROR(VLOOKUP('2.Datos'!DB30,Listas!$D$37:$E$41,2,FALSE),"")</f>
        <v/>
      </c>
      <c r="LK30" s="142" t="str">
        <f>IFERROR(VLOOKUP('2.Datos'!DC30,Listas!$D$44:$E$48,2,FALSE),"")</f>
        <v/>
      </c>
      <c r="LL30" s="151" t="str">
        <f t="shared" si="41"/>
        <v/>
      </c>
      <c r="LM30" s="151" t="str">
        <f t="shared" si="42"/>
        <v/>
      </c>
      <c r="LN30" s="103"/>
      <c r="LO30" s="142" t="str">
        <f>IFERROR(VLOOKUP('2.Datos'!DF30,Listas!$D$37:$E$41,2,FALSE),"")</f>
        <v/>
      </c>
      <c r="LP30" s="142" t="str">
        <f>IFERROR(VLOOKUP('2.Datos'!DG30,Listas!$D$44:$E$48,2,FALSE),"")</f>
        <v/>
      </c>
      <c r="LQ30" s="151" t="str">
        <f t="shared" si="43"/>
        <v/>
      </c>
      <c r="LR30" s="151" t="str">
        <f t="shared" si="44"/>
        <v/>
      </c>
      <c r="LS30" s="103"/>
      <c r="LT30" s="142" t="str">
        <f>IFERROR(VLOOKUP('2.Datos'!DJ30,Listas!$D$37:$E$41,2,FALSE),"")</f>
        <v/>
      </c>
      <c r="LU30" s="142" t="str">
        <f>IFERROR(VLOOKUP('2.Datos'!DK30,Listas!$D$44:$E$48,2,FALSE),"")</f>
        <v/>
      </c>
      <c r="LV30" s="151" t="str">
        <f t="shared" si="45"/>
        <v/>
      </c>
      <c r="LW30" s="151" t="str">
        <f t="shared" si="46"/>
        <v/>
      </c>
      <c r="LX30" s="103"/>
      <c r="LY30" s="142" t="str">
        <f>IFERROR(VLOOKUP('2.Datos'!DN30,Listas!$D$37:$E$41,2,FALSE),"")</f>
        <v/>
      </c>
      <c r="LZ30" s="142" t="str">
        <f>IFERROR(VLOOKUP('2.Datos'!DO30,Listas!$D$44:$E$48,2,FALSE),"")</f>
        <v/>
      </c>
      <c r="MA30" s="151" t="str">
        <f t="shared" si="47"/>
        <v/>
      </c>
      <c r="MB30" s="151" t="str">
        <f t="shared" si="48"/>
        <v/>
      </c>
      <c r="MC30" s="103"/>
      <c r="MD30" s="142" t="str">
        <f>IFERROR(VLOOKUP('2.Datos'!DR30,Listas!$D$37:$E$41,2,FALSE),"")</f>
        <v/>
      </c>
      <c r="ME30" s="142" t="str">
        <f>IFERROR(VLOOKUP('2.Datos'!DS30,Listas!$D$44:$E$48,2,FALSE),"")</f>
        <v/>
      </c>
      <c r="MF30" s="151" t="str">
        <f t="shared" si="49"/>
        <v/>
      </c>
      <c r="MG30" s="151" t="str">
        <f t="shared" si="50"/>
        <v/>
      </c>
      <c r="MH30"/>
    </row>
    <row r="31" spans="1:346" ht="46.5" customHeight="1" x14ac:dyDescent="0.25">
      <c r="A31" s="232"/>
      <c r="B31" s="223"/>
      <c r="C31" s="223"/>
      <c r="D31" s="225"/>
      <c r="E31" s="225"/>
      <c r="F31" s="226"/>
      <c r="G31" s="223"/>
      <c r="H31" s="226"/>
      <c r="I31" s="226"/>
      <c r="J31" s="226"/>
      <c r="K31" s="226"/>
      <c r="L31" s="227"/>
      <c r="M31" s="224"/>
      <c r="N31" s="228"/>
      <c r="O31" s="228"/>
      <c r="P31" s="228"/>
      <c r="Q31" s="228"/>
      <c r="R31" s="228"/>
      <c r="S31" s="228"/>
      <c r="T31" s="228"/>
      <c r="U31" s="228"/>
      <c r="V31" s="223"/>
      <c r="W31" s="223"/>
      <c r="X31" s="229" t="str">
        <f>IF(AND(HP31&gt;=32,HP31&lt;=80),Listas!$G$36,IF(AND(HP31&gt;=16,HP31&lt;=24),Listas!$G$37,IF(AND(HP31&gt;=5,HP31&lt;=12),Listas!$G$38,IF(AND(HP31&gt;=1,HP31&lt;=4),Listas!$G$39,"-"))))</f>
        <v>-</v>
      </c>
      <c r="Y31" s="230" t="str">
        <f t="shared" si="2"/>
        <v/>
      </c>
      <c r="Z31" s="230" t="str">
        <f>IFERROR(VLOOKUP(L31,Listas!$H$4:$I$8,2,FALSE),"")</f>
        <v/>
      </c>
      <c r="AA31" s="233"/>
      <c r="AB31" s="234"/>
      <c r="AC31" s="231"/>
      <c r="AD31" s="223"/>
      <c r="AE31" s="223"/>
      <c r="AF31" s="113" t="str">
        <f>IF(AND(HU31&gt;=32,HU31&lt;=80),Listas!$G$36,IF(AND(HU31&gt;=16,HU31&lt;=24),Listas!$G$37,IF(AND(HU31&gt;=5,HU31&lt;=12),Listas!$G$38,IF(AND(HU31&gt;=1,HU31&lt;=4),Listas!$G$39,"-"))))</f>
        <v>-</v>
      </c>
      <c r="AG31" s="226"/>
      <c r="AH31" s="223"/>
      <c r="AI31" s="223"/>
      <c r="AJ31" s="113" t="str">
        <f>IF(AND(HZ31&gt;=32,HZ31&lt;=80),Listas!$G$36,IF(AND(HZ31&gt;=16,HZ31&lt;=24),Listas!$G$37,IF(AND(HZ31&gt;=5,HZ31&lt;=12),Listas!$G$38,IF(AND(HZ31&gt;=1,HZ31&lt;=4),Listas!$G$39,"-"))))</f>
        <v>-</v>
      </c>
      <c r="AK31" s="226"/>
      <c r="AL31" s="223"/>
      <c r="AM31" s="223"/>
      <c r="AN31" s="113" t="str">
        <f>IF(AND(IE31&gt;=32,IE31&lt;=80),Listas!$G$36,IF(AND(IE31&gt;=16,IE31&lt;=24),Listas!$G$37,IF(AND(IE31&gt;=5,IE31&lt;=12),Listas!$G$38,IF(AND(IE31&gt;=1,IE31&lt;=4),Listas!$G$39,"-"))))</f>
        <v>-</v>
      </c>
      <c r="AO31" s="226"/>
      <c r="AP31" s="223"/>
      <c r="AQ31" s="223"/>
      <c r="AR31" s="113" t="str">
        <f>IF(AND(IJ31&gt;=32,IJ31&lt;=80),Listas!$G$36,IF(AND(IJ31&gt;=16,IJ31&lt;=24),Listas!$G$37,IF(AND(IJ31&gt;=5,IJ31&lt;=12),Listas!$G$38,IF(AND(IJ31&gt;=1,IJ31&lt;=4),Listas!$G$39,"-"))))</f>
        <v>-</v>
      </c>
      <c r="AS31" s="226"/>
      <c r="AT31" s="223"/>
      <c r="AU31" s="223"/>
      <c r="AV31" s="113" t="str">
        <f>IF(AND(IO31&gt;=32,IO31&lt;=80),Listas!$G$36,IF(AND(IO31&gt;=16,IO31&lt;=24),Listas!$G$37,IF(AND(IO31&gt;=5,IO31&lt;=12),Listas!$G$38,IF(AND(IO31&gt;=1,IO31&lt;=4),Listas!$G$39,"-"))))</f>
        <v>-</v>
      </c>
      <c r="AW31" s="226"/>
      <c r="AX31" s="223"/>
      <c r="AY31" s="223"/>
      <c r="AZ31" s="113" t="str">
        <f>IF(AND(IT31&gt;=32,IT31&lt;=80),Listas!$G$36,IF(AND(IT31&gt;=16,IT31&lt;=24),Listas!$G$37,IF(AND(IT31&gt;=5,IT31&lt;=12),Listas!$G$38,IF(AND(IT31&gt;=1,IT31&lt;=4),Listas!$G$39,"-"))))</f>
        <v>-</v>
      </c>
      <c r="BA31" s="226"/>
      <c r="BB31" s="223"/>
      <c r="BC31" s="223"/>
      <c r="BD31" s="113" t="str">
        <f>IF(AND(IY31&gt;=32,IY31&lt;=80),Listas!$G$36,IF(AND(IY31&gt;=16,IY31&lt;=24),Listas!$G$37,IF(AND(IY31&gt;=5,IY31&lt;=12),Listas!$G$38,IF(AND(IY31&gt;=1,IY31&lt;=4),Listas!$G$39,"-"))))</f>
        <v>-</v>
      </c>
      <c r="BE31" s="226"/>
      <c r="BF31" s="223"/>
      <c r="BG31" s="223"/>
      <c r="BH31" s="113" t="str">
        <f>IF(AND(JD31&gt;=32,JD31&lt;=80),Listas!$G$36,IF(AND(JD31&gt;=16,JD31&lt;=24),Listas!$G$37,IF(AND(JD31&gt;=5,JD31&lt;=12),Listas!$G$38,IF(AND(JD31&gt;=1,JD31&lt;=4),Listas!$G$39,"-"))))</f>
        <v>-</v>
      </c>
      <c r="BI31" s="226"/>
      <c r="BJ31" s="223"/>
      <c r="BK31" s="223"/>
      <c r="BL31" s="113" t="str">
        <f>IF(AND(JI31&gt;=32,JI31&lt;=80),Listas!$G$36,IF(AND(JI31&gt;=16,JI31&lt;=24),Listas!$G$37,IF(AND(JI31&gt;=5,JI31&lt;=12),Listas!$G$38,IF(AND(JI31&gt;=1,JI31&lt;=4),Listas!$G$39,"-"))))</f>
        <v>-</v>
      </c>
      <c r="BM31" s="226"/>
      <c r="BN31" s="223"/>
      <c r="BO31" s="223"/>
      <c r="BP31" s="113" t="str">
        <f>IF(AND(JN31&gt;=32,JN31&lt;=80),Listas!$G$36,IF(AND(JN31&gt;=16,JN31&lt;=24),Listas!$G$37,IF(AND(JN31&gt;=5,JN31&lt;=12),Listas!$G$38,IF(AND(JN31&gt;=1,JN31&lt;=4),Listas!$G$39,"-"))))</f>
        <v>-</v>
      </c>
      <c r="BQ31" s="226"/>
      <c r="BR31" s="223"/>
      <c r="BS31" s="223"/>
      <c r="BT31" s="113" t="str">
        <f>IF(AND(JS31&gt;=32,JS31&lt;=80),Listas!$G$36,IF(AND(JS31&gt;=16,JS31&lt;=24),Listas!$G$37,IF(AND(JS31&gt;=5,JS31&lt;=12),Listas!$G$38,IF(AND(JS31&gt;=1,JS31&lt;=4),Listas!$G$39,"-"))))</f>
        <v>-</v>
      </c>
      <c r="BU31" s="226"/>
      <c r="BV31" s="223"/>
      <c r="BW31" s="223"/>
      <c r="BX31" s="113" t="str">
        <f>IF(AND(JX31&gt;=32,JX31&lt;=80),Listas!$G$36,IF(AND(JX31&gt;=16,JX31&lt;=24),Listas!$G$37,IF(AND(JX31&gt;=5,JX31&lt;=12),Listas!$G$38,IF(AND(JX31&gt;=1,JX31&lt;=4),Listas!$G$39,"-"))))</f>
        <v>-</v>
      </c>
      <c r="BY31" s="226"/>
      <c r="BZ31" s="223"/>
      <c r="CA31" s="223"/>
      <c r="CB31" s="113" t="str">
        <f>IF(AND(KC31&gt;=32,KC31&lt;=80),Listas!$G$36,IF(AND(KC31&gt;=16,KC31&lt;=24),Listas!$G$37,IF(AND(KC31&gt;=5,KC31&lt;=12),Listas!$G$38,IF(AND(KC31&gt;=1,KC31&lt;=4),Listas!$G$39,"-"))))</f>
        <v>-</v>
      </c>
      <c r="CC31" s="226"/>
      <c r="CD31" s="223"/>
      <c r="CE31" s="223"/>
      <c r="CF31" s="113" t="str">
        <f>IF(AND(KH31&gt;=32,KH31&lt;=80),Listas!$G$36,IF(AND(KH31&gt;=16,KH31&lt;=24),Listas!$G$37,IF(AND(KH31&gt;=5,KH31&lt;=12),Listas!$G$38,IF(AND(KH31&gt;=1,KH31&lt;=4),Listas!$G$39,"-"))))</f>
        <v>-</v>
      </c>
      <c r="CG31" s="226"/>
      <c r="CH31" s="223"/>
      <c r="CI31" s="223"/>
      <c r="CJ31" s="113" t="str">
        <f>IF(AND(KM31&gt;=32,KM31&lt;=80),Listas!$G$36,IF(AND(KM31&gt;=16,KM31&lt;=24),Listas!$G$37,IF(AND(KM31&gt;=5,KM31&lt;=12),Listas!$G$38,IF(AND(KM31&gt;=1,KM31&lt;=4),Listas!$G$39,"-"))))</f>
        <v>-</v>
      </c>
      <c r="CK31" s="226"/>
      <c r="CL31" s="223"/>
      <c r="CM31" s="223"/>
      <c r="CN31" s="113" t="str">
        <f>IF(AND(KR31&gt;=32,KR31&lt;=80),Listas!$G$36,IF(AND(KR31&gt;=16,KR31&lt;=24),Listas!$G$37,IF(AND(KR31&gt;=5,KR31&lt;=12),Listas!$G$38,IF(AND(KR31&gt;=1,KR31&lt;=4),Listas!$G$39,"-"))))</f>
        <v>-</v>
      </c>
      <c r="CO31" s="226"/>
      <c r="CP31" s="223"/>
      <c r="CQ31" s="223"/>
      <c r="CR31" s="113" t="str">
        <f>IF(AND(KW31&gt;=32,KW31&lt;=80),Listas!$G$36,IF(AND(KW31&gt;=16,KW31&lt;=24),Listas!$G$37,IF(AND(KW31&gt;=5,KW31&lt;=12),Listas!$G$38,IF(AND(KW31&gt;=1,KW31&lt;=4),Listas!$G$39,"-"))))</f>
        <v>-</v>
      </c>
      <c r="CS31" s="226"/>
      <c r="CT31" s="223"/>
      <c r="CU31" s="223"/>
      <c r="CV31" s="113" t="str">
        <f>IF(AND(LB31&gt;=32,LB31&lt;=80),Listas!$G$36,IF(AND(LB31&gt;=16,LB31&lt;=24),Listas!$G$37,IF(AND(LB31&gt;=5,LB31&lt;=12),Listas!$G$38,IF(AND(LB31&gt;=1,LB31&lt;=4),Listas!$G$39,"-"))))</f>
        <v>-</v>
      </c>
      <c r="CW31" s="226"/>
      <c r="CX31" s="223"/>
      <c r="CY31" s="223"/>
      <c r="CZ31" s="113" t="str">
        <f>IF(AND(LG31&gt;=32,LG31&lt;=80),Listas!$G$36,IF(AND(LG31&gt;=16,LG31&lt;=24),Listas!$G$37,IF(AND(LG31&gt;=5,LG31&lt;=12),Listas!$G$38,IF(AND(LG31&gt;=1,LG31&lt;=4),Listas!$G$39,"-"))))</f>
        <v>-</v>
      </c>
      <c r="DA31" s="226"/>
      <c r="DB31" s="223"/>
      <c r="DC31" s="223"/>
      <c r="DD31" s="113" t="str">
        <f>IF(AND(LL31&gt;=32,LL31&lt;=80),Listas!$G$36,IF(AND(LL31&gt;=16,LL31&lt;=24),Listas!$G$37,IF(AND(LL31&gt;=5,LL31&lt;=12),Listas!$G$38,IF(AND(LL31&gt;=1,LL31&lt;=4),Listas!$G$39,"-"))))</f>
        <v>-</v>
      </c>
      <c r="DE31" s="226"/>
      <c r="DF31" s="223"/>
      <c r="DG31" s="223"/>
      <c r="DH31" s="113" t="str">
        <f>IF(AND(LQ31&gt;=32,LQ31&lt;=80),Listas!$G$36,IF(AND(LQ31&gt;=16,LQ31&lt;=24),Listas!$G$37,IF(AND(LQ31&gt;=5,LQ31&lt;=12),Listas!$G$38,IF(AND(LQ31&gt;=1,LQ31&lt;=4),Listas!$G$39,"-"))))</f>
        <v>-</v>
      </c>
      <c r="DI31" s="226"/>
      <c r="DJ31" s="223"/>
      <c r="DK31" s="223"/>
      <c r="DL31" s="113" t="str">
        <f>IF(AND(LV31&gt;=32,LV31&lt;=80),Listas!$G$36,IF(AND(LV31&gt;=16,LV31&lt;=24),Listas!$G$37,IF(AND(LV31&gt;=5,LV31&lt;=12),Listas!$G$38,IF(AND(LV31&gt;=1,LV31&lt;=4),Listas!$G$39,"-"))))</f>
        <v>-</v>
      </c>
      <c r="DM31" s="226"/>
      <c r="DN31" s="223"/>
      <c r="DO31" s="223"/>
      <c r="DP31" s="113" t="str">
        <f>IF(AND(MA31&gt;=32,MA31&lt;=80),Listas!$G$36,IF(AND(MA31&gt;=16,MA31&lt;=24),Listas!$G$37,IF(AND(MA31&gt;=5,MA31&lt;=12),Listas!$G$38,IF(AND(MA31&gt;=1,MA31&lt;=4),Listas!$G$39,"-"))))</f>
        <v>-</v>
      </c>
      <c r="DQ31" s="226"/>
      <c r="DR31" s="223"/>
      <c r="DS31" s="223"/>
      <c r="DT31" s="113" t="str">
        <f>IF(AND(MF31&gt;=32,MF31&lt;=80),Listas!$G$36,IF(AND(MF31&gt;=16,MF31&lt;=24),Listas!$G$37,IF(AND(MF31&gt;=5,MF31&lt;=12),Listas!$G$38,IF(AND(MF31&gt;=1,MF31&lt;=4),Listas!$G$39,"-"))))</f>
        <v>-</v>
      </c>
      <c r="HM31" s="150" t="str">
        <f>IF('2.Datos'!A31&lt;&gt;"",'2.Datos'!A31,"")</f>
        <v/>
      </c>
      <c r="HN31" s="142" t="str">
        <f>IFERROR(VLOOKUP('2.Datos'!V31,Listas!$D$37:$E$41,2,FALSE),"")</f>
        <v/>
      </c>
      <c r="HO31" s="142" t="str">
        <f>IFERROR(VLOOKUP('2.Datos'!W31,Listas!$D$44:$E$48,2,FALSE),"")</f>
        <v/>
      </c>
      <c r="HP31" s="142" t="str">
        <f t="shared" si="0"/>
        <v/>
      </c>
      <c r="HQ31" s="151" t="str">
        <f t="shared" si="1"/>
        <v/>
      </c>
      <c r="HR31" s="103"/>
      <c r="HS31" s="142" t="str">
        <f>IFERROR(VLOOKUP('2.Datos'!AD31,Listas!$D$37:$E$41,2,FALSE),"")</f>
        <v/>
      </c>
      <c r="HT31" s="142" t="str">
        <f>IFERROR(VLOOKUP('2.Datos'!AE31,Listas!$D$44:$E$48,2,FALSE),"")</f>
        <v/>
      </c>
      <c r="HU31" s="151" t="str">
        <f t="shared" si="3"/>
        <v/>
      </c>
      <c r="HV31" s="151" t="str">
        <f t="shared" si="4"/>
        <v/>
      </c>
      <c r="HW31" s="103"/>
      <c r="HX31" s="142" t="str">
        <f>IFERROR(VLOOKUP('2.Datos'!AH31,Listas!$D$37:$E$41,2,FALSE),"")</f>
        <v/>
      </c>
      <c r="HY31" s="142" t="str">
        <f>IFERROR(VLOOKUP('2.Datos'!AI31,Listas!$D$44:$E$48,2,FALSE),"")</f>
        <v/>
      </c>
      <c r="HZ31" s="151" t="str">
        <f t="shared" si="5"/>
        <v/>
      </c>
      <c r="IA31" s="151" t="str">
        <f t="shared" si="6"/>
        <v/>
      </c>
      <c r="IB31" s="103"/>
      <c r="IC31" s="142" t="str">
        <f>IFERROR(VLOOKUP('2.Datos'!AL31,Listas!$D$37:$E$41,2,FALSE),"")</f>
        <v/>
      </c>
      <c r="ID31" s="142" t="str">
        <f>IFERROR(VLOOKUP('2.Datos'!AM31,Listas!$D$44:$E$48,2,FALSE),"")</f>
        <v/>
      </c>
      <c r="IE31" s="151" t="str">
        <f t="shared" si="7"/>
        <v/>
      </c>
      <c r="IF31" s="151" t="str">
        <f t="shared" si="8"/>
        <v/>
      </c>
      <c r="IG31" s="103"/>
      <c r="IH31" s="142" t="str">
        <f>IFERROR(VLOOKUP('2.Datos'!AP31,Listas!$D$37:$E$41,2,FALSE),"")</f>
        <v/>
      </c>
      <c r="II31" s="142" t="str">
        <f>IFERROR(VLOOKUP('2.Datos'!AQ31,Listas!$D$44:$E$48,2,FALSE),"")</f>
        <v/>
      </c>
      <c r="IJ31" s="151" t="str">
        <f t="shared" si="9"/>
        <v/>
      </c>
      <c r="IK31" s="151" t="str">
        <f t="shared" si="10"/>
        <v/>
      </c>
      <c r="IL31" s="103"/>
      <c r="IM31" s="142" t="str">
        <f>IFERROR(VLOOKUP('2.Datos'!AT31,Listas!$D$37:$E$41,2,FALSE),"")</f>
        <v/>
      </c>
      <c r="IN31" s="142" t="str">
        <f>IFERROR(VLOOKUP('2.Datos'!AU31,Listas!$D$44:$E$48,2,FALSE),"")</f>
        <v/>
      </c>
      <c r="IO31" s="151" t="str">
        <f t="shared" si="11"/>
        <v/>
      </c>
      <c r="IP31" s="151" t="str">
        <f t="shared" si="12"/>
        <v/>
      </c>
      <c r="IQ31" s="103"/>
      <c r="IR31" s="142" t="str">
        <f>IFERROR(VLOOKUP('2.Datos'!AX31,Listas!$D$37:$E$41,2,FALSE),"")</f>
        <v/>
      </c>
      <c r="IS31" s="142" t="str">
        <f>IFERROR(VLOOKUP('2.Datos'!AY31,Listas!$D$44:$E$48,2,FALSE),"")</f>
        <v/>
      </c>
      <c r="IT31" s="151" t="str">
        <f t="shared" si="13"/>
        <v/>
      </c>
      <c r="IU31" s="151" t="str">
        <f t="shared" si="14"/>
        <v/>
      </c>
      <c r="IV31" s="103"/>
      <c r="IW31" s="142" t="str">
        <f>IFERROR(VLOOKUP('2.Datos'!BB31,Listas!$D$37:$E$41,2,FALSE),"")</f>
        <v/>
      </c>
      <c r="IX31" s="142" t="str">
        <f>IFERROR(VLOOKUP('2.Datos'!BC31,Listas!$D$44:$E$48,2,FALSE),"")</f>
        <v/>
      </c>
      <c r="IY31" s="151" t="str">
        <f t="shared" si="15"/>
        <v/>
      </c>
      <c r="IZ31" s="151" t="str">
        <f t="shared" si="16"/>
        <v/>
      </c>
      <c r="JA31" s="103"/>
      <c r="JB31" s="142" t="str">
        <f>IFERROR(VLOOKUP('2.Datos'!BF31,Listas!$D$37:$E$41,2,FALSE),"")</f>
        <v/>
      </c>
      <c r="JC31" s="142" t="str">
        <f>IFERROR(VLOOKUP('2.Datos'!BG31,Listas!$D$44:$E$48,2,FALSE),"")</f>
        <v/>
      </c>
      <c r="JD31" s="151" t="str">
        <f t="shared" si="17"/>
        <v/>
      </c>
      <c r="JE31" s="151" t="str">
        <f t="shared" si="18"/>
        <v/>
      </c>
      <c r="JF31" s="103"/>
      <c r="JG31" s="142" t="str">
        <f>IFERROR(VLOOKUP('2.Datos'!BJ31,Listas!$D$37:$E$41,2,FALSE),"")</f>
        <v/>
      </c>
      <c r="JH31" s="142" t="str">
        <f>IFERROR(VLOOKUP('2.Datos'!BK31,Listas!$D$44:$E$48,2,FALSE),"")</f>
        <v/>
      </c>
      <c r="JI31" s="151" t="str">
        <f t="shared" si="19"/>
        <v/>
      </c>
      <c r="JJ31" s="151" t="str">
        <f t="shared" si="20"/>
        <v/>
      </c>
      <c r="JK31" s="103"/>
      <c r="JL31" s="142" t="str">
        <f>IFERROR(VLOOKUP('2.Datos'!BN31,Listas!$D$37:$E$41,2,FALSE),"")</f>
        <v/>
      </c>
      <c r="JM31" s="142" t="str">
        <f>IFERROR(VLOOKUP('2.Datos'!BO31,Listas!$D$44:$E$48,2,FALSE),"")</f>
        <v/>
      </c>
      <c r="JN31" s="151" t="str">
        <f t="shared" si="21"/>
        <v/>
      </c>
      <c r="JO31" s="151" t="str">
        <f t="shared" si="22"/>
        <v/>
      </c>
      <c r="JP31" s="103"/>
      <c r="JQ31" s="142" t="str">
        <f>IFERROR(VLOOKUP('2.Datos'!BR31,Listas!$D$37:$E$41,2,FALSE),"")</f>
        <v/>
      </c>
      <c r="JR31" s="142" t="str">
        <f>IFERROR(VLOOKUP('2.Datos'!BS31,Listas!$D$44:$E$48,2,FALSE),"")</f>
        <v/>
      </c>
      <c r="JS31" s="151" t="str">
        <f t="shared" si="23"/>
        <v/>
      </c>
      <c r="JT31" s="151" t="str">
        <f t="shared" si="24"/>
        <v/>
      </c>
      <c r="JU31" s="103"/>
      <c r="JV31" s="142" t="str">
        <f>IFERROR(VLOOKUP('2.Datos'!BV31,Listas!$D$37:$E$41,2,FALSE),"")</f>
        <v/>
      </c>
      <c r="JW31" s="142" t="str">
        <f>IFERROR(VLOOKUP('2.Datos'!BW31,Listas!$D$44:$E$48,2,FALSE),"")</f>
        <v/>
      </c>
      <c r="JX31" s="151" t="str">
        <f t="shared" si="25"/>
        <v/>
      </c>
      <c r="JY31" s="151" t="str">
        <f t="shared" si="26"/>
        <v/>
      </c>
      <c r="JZ31" s="103"/>
      <c r="KA31" s="142" t="str">
        <f>IFERROR(VLOOKUP('2.Datos'!BZ31,Listas!$D$37:$E$41,2,FALSE),"")</f>
        <v/>
      </c>
      <c r="KB31" s="142" t="str">
        <f>IFERROR(VLOOKUP('2.Datos'!CA31,Listas!$D$44:$E$48,2,FALSE),"")</f>
        <v/>
      </c>
      <c r="KC31" s="151" t="str">
        <f t="shared" si="27"/>
        <v/>
      </c>
      <c r="KD31" s="151" t="str">
        <f t="shared" si="28"/>
        <v/>
      </c>
      <c r="KE31" s="103"/>
      <c r="KF31" s="142" t="str">
        <f>IFERROR(VLOOKUP('2.Datos'!CD31,Listas!$D$37:$E$41,2,FALSE),"")</f>
        <v/>
      </c>
      <c r="KG31" s="142" t="str">
        <f>IFERROR(VLOOKUP('2.Datos'!CE31,Listas!$D$44:$E$48,2,FALSE),"")</f>
        <v/>
      </c>
      <c r="KH31" s="151" t="str">
        <f t="shared" si="29"/>
        <v/>
      </c>
      <c r="KI31" s="151" t="str">
        <f t="shared" si="30"/>
        <v/>
      </c>
      <c r="KJ31" s="103"/>
      <c r="KK31" s="142" t="str">
        <f>IFERROR(VLOOKUP('2.Datos'!CH31,Listas!$D$37:$E$41,2,FALSE),"")</f>
        <v/>
      </c>
      <c r="KL31" s="142" t="str">
        <f>IFERROR(VLOOKUP('2.Datos'!CI31,Listas!$D$44:$E$48,2,FALSE),"")</f>
        <v/>
      </c>
      <c r="KM31" s="151" t="str">
        <f t="shared" si="31"/>
        <v/>
      </c>
      <c r="KN31" s="151" t="str">
        <f t="shared" si="32"/>
        <v/>
      </c>
      <c r="KO31" s="103"/>
      <c r="KP31" s="142" t="str">
        <f>IFERROR(VLOOKUP('2.Datos'!CL31,Listas!$D$37:$E$41,2,FALSE),"")</f>
        <v/>
      </c>
      <c r="KQ31" s="142" t="str">
        <f>IFERROR(VLOOKUP('2.Datos'!CM31,Listas!$D$44:$E$48,2,FALSE),"")</f>
        <v/>
      </c>
      <c r="KR31" s="151" t="str">
        <f t="shared" si="33"/>
        <v/>
      </c>
      <c r="KS31" s="151" t="str">
        <f t="shared" si="34"/>
        <v/>
      </c>
      <c r="KT31" s="103"/>
      <c r="KU31" s="142" t="str">
        <f>IFERROR(VLOOKUP('2.Datos'!CP31,Listas!$D$37:$E$41,2,FALSE),"")</f>
        <v/>
      </c>
      <c r="KV31" s="142" t="str">
        <f>IFERROR(VLOOKUP('2.Datos'!CQ31,Listas!$D$44:$E$48,2,FALSE),"")</f>
        <v/>
      </c>
      <c r="KW31" s="151" t="str">
        <f t="shared" si="35"/>
        <v/>
      </c>
      <c r="KX31" s="151" t="str">
        <f t="shared" si="36"/>
        <v/>
      </c>
      <c r="KY31" s="103"/>
      <c r="KZ31" s="142" t="str">
        <f>IFERROR(VLOOKUP('2.Datos'!CT31,Listas!$D$37:$E$41,2,FALSE),"")</f>
        <v/>
      </c>
      <c r="LA31" s="142" t="str">
        <f>IFERROR(VLOOKUP('2.Datos'!CU31,Listas!$D$44:$E$48,2,FALSE),"")</f>
        <v/>
      </c>
      <c r="LB31" s="151" t="str">
        <f t="shared" si="37"/>
        <v/>
      </c>
      <c r="LC31" s="151" t="str">
        <f t="shared" si="38"/>
        <v/>
      </c>
      <c r="LD31" s="103"/>
      <c r="LE31" s="142" t="str">
        <f>IFERROR(VLOOKUP('2.Datos'!CX31,Listas!$D$37:$E$41,2,FALSE),"")</f>
        <v/>
      </c>
      <c r="LF31" s="142" t="str">
        <f>IFERROR(VLOOKUP('2.Datos'!CY31,Listas!$D$44:$E$48,2,FALSE),"")</f>
        <v/>
      </c>
      <c r="LG31" s="151" t="str">
        <f t="shared" si="39"/>
        <v/>
      </c>
      <c r="LH31" s="151" t="str">
        <f t="shared" si="40"/>
        <v/>
      </c>
      <c r="LI31" s="103"/>
      <c r="LJ31" s="142" t="str">
        <f>IFERROR(VLOOKUP('2.Datos'!DB31,Listas!$D$37:$E$41,2,FALSE),"")</f>
        <v/>
      </c>
      <c r="LK31" s="142" t="str">
        <f>IFERROR(VLOOKUP('2.Datos'!DC31,Listas!$D$44:$E$48,2,FALSE),"")</f>
        <v/>
      </c>
      <c r="LL31" s="151" t="str">
        <f t="shared" si="41"/>
        <v/>
      </c>
      <c r="LM31" s="151" t="str">
        <f t="shared" si="42"/>
        <v/>
      </c>
      <c r="LN31" s="103"/>
      <c r="LO31" s="142" t="str">
        <f>IFERROR(VLOOKUP('2.Datos'!DF31,Listas!$D$37:$E$41,2,FALSE),"")</f>
        <v/>
      </c>
      <c r="LP31" s="142" t="str">
        <f>IFERROR(VLOOKUP('2.Datos'!DG31,Listas!$D$44:$E$48,2,FALSE),"")</f>
        <v/>
      </c>
      <c r="LQ31" s="151" t="str">
        <f t="shared" si="43"/>
        <v/>
      </c>
      <c r="LR31" s="151" t="str">
        <f t="shared" si="44"/>
        <v/>
      </c>
      <c r="LS31" s="103"/>
      <c r="LT31" s="142" t="str">
        <f>IFERROR(VLOOKUP('2.Datos'!DJ31,Listas!$D$37:$E$41,2,FALSE),"")</f>
        <v/>
      </c>
      <c r="LU31" s="142" t="str">
        <f>IFERROR(VLOOKUP('2.Datos'!DK31,Listas!$D$44:$E$48,2,FALSE),"")</f>
        <v/>
      </c>
      <c r="LV31" s="151" t="str">
        <f t="shared" si="45"/>
        <v/>
      </c>
      <c r="LW31" s="151" t="str">
        <f t="shared" si="46"/>
        <v/>
      </c>
      <c r="LX31" s="103"/>
      <c r="LY31" s="142" t="str">
        <f>IFERROR(VLOOKUP('2.Datos'!DN31,Listas!$D$37:$E$41,2,FALSE),"")</f>
        <v/>
      </c>
      <c r="LZ31" s="142" t="str">
        <f>IFERROR(VLOOKUP('2.Datos'!DO31,Listas!$D$44:$E$48,2,FALSE),"")</f>
        <v/>
      </c>
      <c r="MA31" s="151" t="str">
        <f t="shared" si="47"/>
        <v/>
      </c>
      <c r="MB31" s="151" t="str">
        <f t="shared" si="48"/>
        <v/>
      </c>
      <c r="MC31" s="103"/>
      <c r="MD31" s="142" t="str">
        <f>IFERROR(VLOOKUP('2.Datos'!DR31,Listas!$D$37:$E$41,2,FALSE),"")</f>
        <v/>
      </c>
      <c r="ME31" s="142" t="str">
        <f>IFERROR(VLOOKUP('2.Datos'!DS31,Listas!$D$44:$E$48,2,FALSE),"")</f>
        <v/>
      </c>
      <c r="MF31" s="151" t="str">
        <f t="shared" si="49"/>
        <v/>
      </c>
      <c r="MG31" s="151" t="str">
        <f t="shared" si="50"/>
        <v/>
      </c>
      <c r="MH31"/>
    </row>
    <row r="32" spans="1:346" ht="46.5" customHeight="1" x14ac:dyDescent="0.25">
      <c r="A32" s="232"/>
      <c r="B32" s="223"/>
      <c r="C32" s="223"/>
      <c r="D32" s="225"/>
      <c r="E32" s="225"/>
      <c r="F32" s="226"/>
      <c r="G32" s="223"/>
      <c r="H32" s="226"/>
      <c r="I32" s="226"/>
      <c r="J32" s="226"/>
      <c r="K32" s="226"/>
      <c r="L32" s="227"/>
      <c r="M32" s="224"/>
      <c r="N32" s="228"/>
      <c r="O32" s="228"/>
      <c r="P32" s="228"/>
      <c r="Q32" s="228"/>
      <c r="R32" s="228"/>
      <c r="S32" s="228"/>
      <c r="T32" s="228"/>
      <c r="U32" s="228"/>
      <c r="V32" s="223"/>
      <c r="W32" s="223"/>
      <c r="X32" s="229" t="str">
        <f>IF(AND(HP32&gt;=32,HP32&lt;=80),Listas!$G$36,IF(AND(HP32&gt;=16,HP32&lt;=24),Listas!$G$37,IF(AND(HP32&gt;=5,HP32&lt;=12),Listas!$G$38,IF(AND(HP32&gt;=1,HP32&lt;=4),Listas!$G$39,"-"))))</f>
        <v>-</v>
      </c>
      <c r="Y32" s="230" t="str">
        <f t="shared" si="2"/>
        <v/>
      </c>
      <c r="Z32" s="230" t="str">
        <f>IFERROR(VLOOKUP(L32,Listas!$H$4:$I$8,2,FALSE),"")</f>
        <v/>
      </c>
      <c r="AA32" s="233"/>
      <c r="AB32" s="234"/>
      <c r="AC32" s="231"/>
      <c r="AD32" s="223"/>
      <c r="AE32" s="223"/>
      <c r="AF32" s="113" t="str">
        <f>IF(AND(HU32&gt;=32,HU32&lt;=80),Listas!$G$36,IF(AND(HU32&gt;=16,HU32&lt;=24),Listas!$G$37,IF(AND(HU32&gt;=5,HU32&lt;=12),Listas!$G$38,IF(AND(HU32&gt;=1,HU32&lt;=4),Listas!$G$39,"-"))))</f>
        <v>-</v>
      </c>
      <c r="AG32" s="226"/>
      <c r="AH32" s="223"/>
      <c r="AI32" s="223"/>
      <c r="AJ32" s="113" t="str">
        <f>IF(AND(HZ32&gt;=32,HZ32&lt;=80),Listas!$G$36,IF(AND(HZ32&gt;=16,HZ32&lt;=24),Listas!$G$37,IF(AND(HZ32&gt;=5,HZ32&lt;=12),Listas!$G$38,IF(AND(HZ32&gt;=1,HZ32&lt;=4),Listas!$G$39,"-"))))</f>
        <v>-</v>
      </c>
      <c r="AK32" s="226"/>
      <c r="AL32" s="223"/>
      <c r="AM32" s="223"/>
      <c r="AN32" s="113" t="str">
        <f>IF(AND(IE32&gt;=32,IE32&lt;=80),Listas!$G$36,IF(AND(IE32&gt;=16,IE32&lt;=24),Listas!$G$37,IF(AND(IE32&gt;=5,IE32&lt;=12),Listas!$G$38,IF(AND(IE32&gt;=1,IE32&lt;=4),Listas!$G$39,"-"))))</f>
        <v>-</v>
      </c>
      <c r="AO32" s="226"/>
      <c r="AP32" s="223"/>
      <c r="AQ32" s="223"/>
      <c r="AR32" s="113" t="str">
        <f>IF(AND(IJ32&gt;=32,IJ32&lt;=80),Listas!$G$36,IF(AND(IJ32&gt;=16,IJ32&lt;=24),Listas!$G$37,IF(AND(IJ32&gt;=5,IJ32&lt;=12),Listas!$G$38,IF(AND(IJ32&gt;=1,IJ32&lt;=4),Listas!$G$39,"-"))))</f>
        <v>-</v>
      </c>
      <c r="AS32" s="226"/>
      <c r="AT32" s="223"/>
      <c r="AU32" s="223"/>
      <c r="AV32" s="113" t="str">
        <f>IF(AND(IO32&gt;=32,IO32&lt;=80),Listas!$G$36,IF(AND(IO32&gt;=16,IO32&lt;=24),Listas!$G$37,IF(AND(IO32&gt;=5,IO32&lt;=12),Listas!$G$38,IF(AND(IO32&gt;=1,IO32&lt;=4),Listas!$G$39,"-"))))</f>
        <v>-</v>
      </c>
      <c r="AW32" s="226"/>
      <c r="AX32" s="223"/>
      <c r="AY32" s="223"/>
      <c r="AZ32" s="113" t="str">
        <f>IF(AND(IT32&gt;=32,IT32&lt;=80),Listas!$G$36,IF(AND(IT32&gt;=16,IT32&lt;=24),Listas!$G$37,IF(AND(IT32&gt;=5,IT32&lt;=12),Listas!$G$38,IF(AND(IT32&gt;=1,IT32&lt;=4),Listas!$G$39,"-"))))</f>
        <v>-</v>
      </c>
      <c r="BA32" s="226"/>
      <c r="BB32" s="223"/>
      <c r="BC32" s="223"/>
      <c r="BD32" s="113" t="str">
        <f>IF(AND(IY32&gt;=32,IY32&lt;=80),Listas!$G$36,IF(AND(IY32&gt;=16,IY32&lt;=24),Listas!$G$37,IF(AND(IY32&gt;=5,IY32&lt;=12),Listas!$G$38,IF(AND(IY32&gt;=1,IY32&lt;=4),Listas!$G$39,"-"))))</f>
        <v>-</v>
      </c>
      <c r="BE32" s="226"/>
      <c r="BF32" s="223"/>
      <c r="BG32" s="223"/>
      <c r="BH32" s="113" t="str">
        <f>IF(AND(JD32&gt;=32,JD32&lt;=80),Listas!$G$36,IF(AND(JD32&gt;=16,JD32&lt;=24),Listas!$G$37,IF(AND(JD32&gt;=5,JD32&lt;=12),Listas!$G$38,IF(AND(JD32&gt;=1,JD32&lt;=4),Listas!$G$39,"-"))))</f>
        <v>-</v>
      </c>
      <c r="BI32" s="226"/>
      <c r="BJ32" s="223"/>
      <c r="BK32" s="223"/>
      <c r="BL32" s="113" t="str">
        <f>IF(AND(JI32&gt;=32,JI32&lt;=80),Listas!$G$36,IF(AND(JI32&gt;=16,JI32&lt;=24),Listas!$G$37,IF(AND(JI32&gt;=5,JI32&lt;=12),Listas!$G$38,IF(AND(JI32&gt;=1,JI32&lt;=4),Listas!$G$39,"-"))))</f>
        <v>-</v>
      </c>
      <c r="BM32" s="226"/>
      <c r="BN32" s="223"/>
      <c r="BO32" s="223"/>
      <c r="BP32" s="113" t="str">
        <f>IF(AND(JN32&gt;=32,JN32&lt;=80),Listas!$G$36,IF(AND(JN32&gt;=16,JN32&lt;=24),Listas!$G$37,IF(AND(JN32&gt;=5,JN32&lt;=12),Listas!$G$38,IF(AND(JN32&gt;=1,JN32&lt;=4),Listas!$G$39,"-"))))</f>
        <v>-</v>
      </c>
      <c r="BQ32" s="226"/>
      <c r="BR32" s="223"/>
      <c r="BS32" s="223"/>
      <c r="BT32" s="113" t="str">
        <f>IF(AND(JS32&gt;=32,JS32&lt;=80),Listas!$G$36,IF(AND(JS32&gt;=16,JS32&lt;=24),Listas!$G$37,IF(AND(JS32&gt;=5,JS32&lt;=12),Listas!$G$38,IF(AND(JS32&gt;=1,JS32&lt;=4),Listas!$G$39,"-"))))</f>
        <v>-</v>
      </c>
      <c r="BU32" s="226"/>
      <c r="BV32" s="223"/>
      <c r="BW32" s="223"/>
      <c r="BX32" s="113" t="str">
        <f>IF(AND(JX32&gt;=32,JX32&lt;=80),Listas!$G$36,IF(AND(JX32&gt;=16,JX32&lt;=24),Listas!$G$37,IF(AND(JX32&gt;=5,JX32&lt;=12),Listas!$G$38,IF(AND(JX32&gt;=1,JX32&lt;=4),Listas!$G$39,"-"))))</f>
        <v>-</v>
      </c>
      <c r="BY32" s="226"/>
      <c r="BZ32" s="223"/>
      <c r="CA32" s="223"/>
      <c r="CB32" s="113" t="str">
        <f>IF(AND(KC32&gt;=32,KC32&lt;=80),Listas!$G$36,IF(AND(KC32&gt;=16,KC32&lt;=24),Listas!$G$37,IF(AND(KC32&gt;=5,KC32&lt;=12),Listas!$G$38,IF(AND(KC32&gt;=1,KC32&lt;=4),Listas!$G$39,"-"))))</f>
        <v>-</v>
      </c>
      <c r="CC32" s="226"/>
      <c r="CD32" s="223"/>
      <c r="CE32" s="223"/>
      <c r="CF32" s="113" t="str">
        <f>IF(AND(KH32&gt;=32,KH32&lt;=80),Listas!$G$36,IF(AND(KH32&gt;=16,KH32&lt;=24),Listas!$G$37,IF(AND(KH32&gt;=5,KH32&lt;=12),Listas!$G$38,IF(AND(KH32&gt;=1,KH32&lt;=4),Listas!$G$39,"-"))))</f>
        <v>-</v>
      </c>
      <c r="CG32" s="226"/>
      <c r="CH32" s="223"/>
      <c r="CI32" s="223"/>
      <c r="CJ32" s="113" t="str">
        <f>IF(AND(KM32&gt;=32,KM32&lt;=80),Listas!$G$36,IF(AND(KM32&gt;=16,KM32&lt;=24),Listas!$G$37,IF(AND(KM32&gt;=5,KM32&lt;=12),Listas!$G$38,IF(AND(KM32&gt;=1,KM32&lt;=4),Listas!$G$39,"-"))))</f>
        <v>-</v>
      </c>
      <c r="CK32" s="226"/>
      <c r="CL32" s="223"/>
      <c r="CM32" s="223"/>
      <c r="CN32" s="113" t="str">
        <f>IF(AND(KR32&gt;=32,KR32&lt;=80),Listas!$G$36,IF(AND(KR32&gt;=16,KR32&lt;=24),Listas!$G$37,IF(AND(KR32&gt;=5,KR32&lt;=12),Listas!$G$38,IF(AND(KR32&gt;=1,KR32&lt;=4),Listas!$G$39,"-"))))</f>
        <v>-</v>
      </c>
      <c r="CO32" s="226"/>
      <c r="CP32" s="223"/>
      <c r="CQ32" s="223"/>
      <c r="CR32" s="113" t="str">
        <f>IF(AND(KW32&gt;=32,KW32&lt;=80),Listas!$G$36,IF(AND(KW32&gt;=16,KW32&lt;=24),Listas!$G$37,IF(AND(KW32&gt;=5,KW32&lt;=12),Listas!$G$38,IF(AND(KW32&gt;=1,KW32&lt;=4),Listas!$G$39,"-"))))</f>
        <v>-</v>
      </c>
      <c r="CS32" s="226"/>
      <c r="CT32" s="223"/>
      <c r="CU32" s="223"/>
      <c r="CV32" s="113" t="str">
        <f>IF(AND(LB32&gt;=32,LB32&lt;=80),Listas!$G$36,IF(AND(LB32&gt;=16,LB32&lt;=24),Listas!$G$37,IF(AND(LB32&gt;=5,LB32&lt;=12),Listas!$G$38,IF(AND(LB32&gt;=1,LB32&lt;=4),Listas!$G$39,"-"))))</f>
        <v>-</v>
      </c>
      <c r="CW32" s="226"/>
      <c r="CX32" s="223"/>
      <c r="CY32" s="223"/>
      <c r="CZ32" s="113" t="str">
        <f>IF(AND(LG32&gt;=32,LG32&lt;=80),Listas!$G$36,IF(AND(LG32&gt;=16,LG32&lt;=24),Listas!$G$37,IF(AND(LG32&gt;=5,LG32&lt;=12),Listas!$G$38,IF(AND(LG32&gt;=1,LG32&lt;=4),Listas!$G$39,"-"))))</f>
        <v>-</v>
      </c>
      <c r="DA32" s="226"/>
      <c r="DB32" s="223"/>
      <c r="DC32" s="223"/>
      <c r="DD32" s="113" t="str">
        <f>IF(AND(LL32&gt;=32,LL32&lt;=80),Listas!$G$36,IF(AND(LL32&gt;=16,LL32&lt;=24),Listas!$G$37,IF(AND(LL32&gt;=5,LL32&lt;=12),Listas!$G$38,IF(AND(LL32&gt;=1,LL32&lt;=4),Listas!$G$39,"-"))))</f>
        <v>-</v>
      </c>
      <c r="DE32" s="226"/>
      <c r="DF32" s="223"/>
      <c r="DG32" s="223"/>
      <c r="DH32" s="113" t="str">
        <f>IF(AND(LQ32&gt;=32,LQ32&lt;=80),Listas!$G$36,IF(AND(LQ32&gt;=16,LQ32&lt;=24),Listas!$G$37,IF(AND(LQ32&gt;=5,LQ32&lt;=12),Listas!$G$38,IF(AND(LQ32&gt;=1,LQ32&lt;=4),Listas!$G$39,"-"))))</f>
        <v>-</v>
      </c>
      <c r="DI32" s="226"/>
      <c r="DJ32" s="223"/>
      <c r="DK32" s="223"/>
      <c r="DL32" s="113" t="str">
        <f>IF(AND(LV32&gt;=32,LV32&lt;=80),Listas!$G$36,IF(AND(LV32&gt;=16,LV32&lt;=24),Listas!$G$37,IF(AND(LV32&gt;=5,LV32&lt;=12),Listas!$G$38,IF(AND(LV32&gt;=1,LV32&lt;=4),Listas!$G$39,"-"))))</f>
        <v>-</v>
      </c>
      <c r="DM32" s="226"/>
      <c r="DN32" s="223"/>
      <c r="DO32" s="223"/>
      <c r="DP32" s="113" t="str">
        <f>IF(AND(MA32&gt;=32,MA32&lt;=80),Listas!$G$36,IF(AND(MA32&gt;=16,MA32&lt;=24),Listas!$G$37,IF(AND(MA32&gt;=5,MA32&lt;=12),Listas!$G$38,IF(AND(MA32&gt;=1,MA32&lt;=4),Listas!$G$39,"-"))))</f>
        <v>-</v>
      </c>
      <c r="DQ32" s="226"/>
      <c r="DR32" s="223"/>
      <c r="DS32" s="223"/>
      <c r="DT32" s="113" t="str">
        <f>IF(AND(MF32&gt;=32,MF32&lt;=80),Listas!$G$36,IF(AND(MF32&gt;=16,MF32&lt;=24),Listas!$G$37,IF(AND(MF32&gt;=5,MF32&lt;=12),Listas!$G$38,IF(AND(MF32&gt;=1,MF32&lt;=4),Listas!$G$39,"-"))))</f>
        <v>-</v>
      </c>
      <c r="HM32" s="150" t="str">
        <f>IF('2.Datos'!A32&lt;&gt;"",'2.Datos'!A32,"")</f>
        <v/>
      </c>
      <c r="HN32" s="142" t="str">
        <f>IFERROR(VLOOKUP('2.Datos'!V32,Listas!$D$37:$E$41,2,FALSE),"")</f>
        <v/>
      </c>
      <c r="HO32" s="142" t="str">
        <f>IFERROR(VLOOKUP('2.Datos'!W32,Listas!$D$44:$E$48,2,FALSE),"")</f>
        <v/>
      </c>
      <c r="HP32" s="142" t="str">
        <f t="shared" si="0"/>
        <v/>
      </c>
      <c r="HQ32" s="151" t="str">
        <f t="shared" si="1"/>
        <v/>
      </c>
      <c r="HR32" s="103"/>
      <c r="HS32" s="142" t="str">
        <f>IFERROR(VLOOKUP('2.Datos'!AD32,Listas!$D$37:$E$41,2,FALSE),"")</f>
        <v/>
      </c>
      <c r="HT32" s="142" t="str">
        <f>IFERROR(VLOOKUP('2.Datos'!AE32,Listas!$D$44:$E$48,2,FALSE),"")</f>
        <v/>
      </c>
      <c r="HU32" s="151" t="str">
        <f t="shared" si="3"/>
        <v/>
      </c>
      <c r="HV32" s="151" t="str">
        <f t="shared" si="4"/>
        <v/>
      </c>
      <c r="HW32" s="103"/>
      <c r="HX32" s="142" t="str">
        <f>IFERROR(VLOOKUP('2.Datos'!AH32,Listas!$D$37:$E$41,2,FALSE),"")</f>
        <v/>
      </c>
      <c r="HY32" s="142" t="str">
        <f>IFERROR(VLOOKUP('2.Datos'!AI32,Listas!$D$44:$E$48,2,FALSE),"")</f>
        <v/>
      </c>
      <c r="HZ32" s="151" t="str">
        <f t="shared" si="5"/>
        <v/>
      </c>
      <c r="IA32" s="151" t="str">
        <f t="shared" si="6"/>
        <v/>
      </c>
      <c r="IB32" s="103"/>
      <c r="IC32" s="142" t="str">
        <f>IFERROR(VLOOKUP('2.Datos'!AL32,Listas!$D$37:$E$41,2,FALSE),"")</f>
        <v/>
      </c>
      <c r="ID32" s="142" t="str">
        <f>IFERROR(VLOOKUP('2.Datos'!AM32,Listas!$D$44:$E$48,2,FALSE),"")</f>
        <v/>
      </c>
      <c r="IE32" s="151" t="str">
        <f t="shared" si="7"/>
        <v/>
      </c>
      <c r="IF32" s="151" t="str">
        <f t="shared" si="8"/>
        <v/>
      </c>
      <c r="IG32" s="103"/>
      <c r="IH32" s="142" t="str">
        <f>IFERROR(VLOOKUP('2.Datos'!AP32,Listas!$D$37:$E$41,2,FALSE),"")</f>
        <v/>
      </c>
      <c r="II32" s="142" t="str">
        <f>IFERROR(VLOOKUP('2.Datos'!AQ32,Listas!$D$44:$E$48,2,FALSE),"")</f>
        <v/>
      </c>
      <c r="IJ32" s="151" t="str">
        <f t="shared" si="9"/>
        <v/>
      </c>
      <c r="IK32" s="151" t="str">
        <f t="shared" si="10"/>
        <v/>
      </c>
      <c r="IL32" s="103"/>
      <c r="IM32" s="142" t="str">
        <f>IFERROR(VLOOKUP('2.Datos'!AT32,Listas!$D$37:$E$41,2,FALSE),"")</f>
        <v/>
      </c>
      <c r="IN32" s="142" t="str">
        <f>IFERROR(VLOOKUP('2.Datos'!AU32,Listas!$D$44:$E$48,2,FALSE),"")</f>
        <v/>
      </c>
      <c r="IO32" s="151" t="str">
        <f t="shared" si="11"/>
        <v/>
      </c>
      <c r="IP32" s="151" t="str">
        <f t="shared" si="12"/>
        <v/>
      </c>
      <c r="IQ32" s="103"/>
      <c r="IR32" s="142" t="str">
        <f>IFERROR(VLOOKUP('2.Datos'!AX32,Listas!$D$37:$E$41,2,FALSE),"")</f>
        <v/>
      </c>
      <c r="IS32" s="142" t="str">
        <f>IFERROR(VLOOKUP('2.Datos'!AY32,Listas!$D$44:$E$48,2,FALSE),"")</f>
        <v/>
      </c>
      <c r="IT32" s="151" t="str">
        <f t="shared" si="13"/>
        <v/>
      </c>
      <c r="IU32" s="151" t="str">
        <f t="shared" si="14"/>
        <v/>
      </c>
      <c r="IV32" s="103"/>
      <c r="IW32" s="142" t="str">
        <f>IFERROR(VLOOKUP('2.Datos'!BB32,Listas!$D$37:$E$41,2,FALSE),"")</f>
        <v/>
      </c>
      <c r="IX32" s="142" t="str">
        <f>IFERROR(VLOOKUP('2.Datos'!BC32,Listas!$D$44:$E$48,2,FALSE),"")</f>
        <v/>
      </c>
      <c r="IY32" s="151" t="str">
        <f t="shared" si="15"/>
        <v/>
      </c>
      <c r="IZ32" s="151" t="str">
        <f t="shared" si="16"/>
        <v/>
      </c>
      <c r="JA32" s="103"/>
      <c r="JB32" s="142" t="str">
        <f>IFERROR(VLOOKUP('2.Datos'!BF32,Listas!$D$37:$E$41,2,FALSE),"")</f>
        <v/>
      </c>
      <c r="JC32" s="142" t="str">
        <f>IFERROR(VLOOKUP('2.Datos'!BG32,Listas!$D$44:$E$48,2,FALSE),"")</f>
        <v/>
      </c>
      <c r="JD32" s="151" t="str">
        <f t="shared" si="17"/>
        <v/>
      </c>
      <c r="JE32" s="151" t="str">
        <f t="shared" si="18"/>
        <v/>
      </c>
      <c r="JF32" s="103"/>
      <c r="JG32" s="142" t="str">
        <f>IFERROR(VLOOKUP('2.Datos'!BJ32,Listas!$D$37:$E$41,2,FALSE),"")</f>
        <v/>
      </c>
      <c r="JH32" s="142" t="str">
        <f>IFERROR(VLOOKUP('2.Datos'!BK32,Listas!$D$44:$E$48,2,FALSE),"")</f>
        <v/>
      </c>
      <c r="JI32" s="151" t="str">
        <f t="shared" si="19"/>
        <v/>
      </c>
      <c r="JJ32" s="151" t="str">
        <f t="shared" si="20"/>
        <v/>
      </c>
      <c r="JK32" s="103"/>
      <c r="JL32" s="142" t="str">
        <f>IFERROR(VLOOKUP('2.Datos'!BN32,Listas!$D$37:$E$41,2,FALSE),"")</f>
        <v/>
      </c>
      <c r="JM32" s="142" t="str">
        <f>IFERROR(VLOOKUP('2.Datos'!BO32,Listas!$D$44:$E$48,2,FALSE),"")</f>
        <v/>
      </c>
      <c r="JN32" s="151" t="str">
        <f t="shared" si="21"/>
        <v/>
      </c>
      <c r="JO32" s="151" t="str">
        <f t="shared" si="22"/>
        <v/>
      </c>
      <c r="JP32" s="103"/>
      <c r="JQ32" s="142" t="str">
        <f>IFERROR(VLOOKUP('2.Datos'!BR32,Listas!$D$37:$E$41,2,FALSE),"")</f>
        <v/>
      </c>
      <c r="JR32" s="142" t="str">
        <f>IFERROR(VLOOKUP('2.Datos'!BS32,Listas!$D$44:$E$48,2,FALSE),"")</f>
        <v/>
      </c>
      <c r="JS32" s="151" t="str">
        <f t="shared" si="23"/>
        <v/>
      </c>
      <c r="JT32" s="151" t="str">
        <f t="shared" si="24"/>
        <v/>
      </c>
      <c r="JU32" s="103"/>
      <c r="JV32" s="142" t="str">
        <f>IFERROR(VLOOKUP('2.Datos'!BV32,Listas!$D$37:$E$41,2,FALSE),"")</f>
        <v/>
      </c>
      <c r="JW32" s="142" t="str">
        <f>IFERROR(VLOOKUP('2.Datos'!BW32,Listas!$D$44:$E$48,2,FALSE),"")</f>
        <v/>
      </c>
      <c r="JX32" s="151" t="str">
        <f t="shared" si="25"/>
        <v/>
      </c>
      <c r="JY32" s="151" t="str">
        <f t="shared" si="26"/>
        <v/>
      </c>
      <c r="JZ32" s="103"/>
      <c r="KA32" s="142" t="str">
        <f>IFERROR(VLOOKUP('2.Datos'!BZ32,Listas!$D$37:$E$41,2,FALSE),"")</f>
        <v/>
      </c>
      <c r="KB32" s="142" t="str">
        <f>IFERROR(VLOOKUP('2.Datos'!CA32,Listas!$D$44:$E$48,2,FALSE),"")</f>
        <v/>
      </c>
      <c r="KC32" s="151" t="str">
        <f t="shared" si="27"/>
        <v/>
      </c>
      <c r="KD32" s="151" t="str">
        <f t="shared" si="28"/>
        <v/>
      </c>
      <c r="KE32" s="103"/>
      <c r="KF32" s="142" t="str">
        <f>IFERROR(VLOOKUP('2.Datos'!CD32,Listas!$D$37:$E$41,2,FALSE),"")</f>
        <v/>
      </c>
      <c r="KG32" s="142" t="str">
        <f>IFERROR(VLOOKUP('2.Datos'!CE32,Listas!$D$44:$E$48,2,FALSE),"")</f>
        <v/>
      </c>
      <c r="KH32" s="151" t="str">
        <f t="shared" si="29"/>
        <v/>
      </c>
      <c r="KI32" s="151" t="str">
        <f t="shared" si="30"/>
        <v/>
      </c>
      <c r="KJ32" s="103"/>
      <c r="KK32" s="142" t="str">
        <f>IFERROR(VLOOKUP('2.Datos'!CH32,Listas!$D$37:$E$41,2,FALSE),"")</f>
        <v/>
      </c>
      <c r="KL32" s="142" t="str">
        <f>IFERROR(VLOOKUP('2.Datos'!CI32,Listas!$D$44:$E$48,2,FALSE),"")</f>
        <v/>
      </c>
      <c r="KM32" s="151" t="str">
        <f t="shared" si="31"/>
        <v/>
      </c>
      <c r="KN32" s="151" t="str">
        <f t="shared" si="32"/>
        <v/>
      </c>
      <c r="KO32" s="103"/>
      <c r="KP32" s="142" t="str">
        <f>IFERROR(VLOOKUP('2.Datos'!CL32,Listas!$D$37:$E$41,2,FALSE),"")</f>
        <v/>
      </c>
      <c r="KQ32" s="142" t="str">
        <f>IFERROR(VLOOKUP('2.Datos'!CM32,Listas!$D$44:$E$48,2,FALSE),"")</f>
        <v/>
      </c>
      <c r="KR32" s="151" t="str">
        <f t="shared" si="33"/>
        <v/>
      </c>
      <c r="KS32" s="151" t="str">
        <f t="shared" si="34"/>
        <v/>
      </c>
      <c r="KT32" s="103"/>
      <c r="KU32" s="142" t="str">
        <f>IFERROR(VLOOKUP('2.Datos'!CP32,Listas!$D$37:$E$41,2,FALSE),"")</f>
        <v/>
      </c>
      <c r="KV32" s="142" t="str">
        <f>IFERROR(VLOOKUP('2.Datos'!CQ32,Listas!$D$44:$E$48,2,FALSE),"")</f>
        <v/>
      </c>
      <c r="KW32" s="151" t="str">
        <f t="shared" si="35"/>
        <v/>
      </c>
      <c r="KX32" s="151" t="str">
        <f t="shared" si="36"/>
        <v/>
      </c>
      <c r="KY32" s="103"/>
      <c r="KZ32" s="142" t="str">
        <f>IFERROR(VLOOKUP('2.Datos'!CT32,Listas!$D$37:$E$41,2,FALSE),"")</f>
        <v/>
      </c>
      <c r="LA32" s="142" t="str">
        <f>IFERROR(VLOOKUP('2.Datos'!CU32,Listas!$D$44:$E$48,2,FALSE),"")</f>
        <v/>
      </c>
      <c r="LB32" s="151" t="str">
        <f t="shared" si="37"/>
        <v/>
      </c>
      <c r="LC32" s="151" t="str">
        <f t="shared" si="38"/>
        <v/>
      </c>
      <c r="LD32" s="103"/>
      <c r="LE32" s="142" t="str">
        <f>IFERROR(VLOOKUP('2.Datos'!CX32,Listas!$D$37:$E$41,2,FALSE),"")</f>
        <v/>
      </c>
      <c r="LF32" s="142" t="str">
        <f>IFERROR(VLOOKUP('2.Datos'!CY32,Listas!$D$44:$E$48,2,FALSE),"")</f>
        <v/>
      </c>
      <c r="LG32" s="151" t="str">
        <f t="shared" si="39"/>
        <v/>
      </c>
      <c r="LH32" s="151" t="str">
        <f t="shared" si="40"/>
        <v/>
      </c>
      <c r="LI32" s="103"/>
      <c r="LJ32" s="142" t="str">
        <f>IFERROR(VLOOKUP('2.Datos'!DB32,Listas!$D$37:$E$41,2,FALSE),"")</f>
        <v/>
      </c>
      <c r="LK32" s="142" t="str">
        <f>IFERROR(VLOOKUP('2.Datos'!DC32,Listas!$D$44:$E$48,2,FALSE),"")</f>
        <v/>
      </c>
      <c r="LL32" s="151" t="str">
        <f t="shared" si="41"/>
        <v/>
      </c>
      <c r="LM32" s="151" t="str">
        <f t="shared" si="42"/>
        <v/>
      </c>
      <c r="LN32" s="103"/>
      <c r="LO32" s="142" t="str">
        <f>IFERROR(VLOOKUP('2.Datos'!DF32,Listas!$D$37:$E$41,2,FALSE),"")</f>
        <v/>
      </c>
      <c r="LP32" s="142" t="str">
        <f>IFERROR(VLOOKUP('2.Datos'!DG32,Listas!$D$44:$E$48,2,FALSE),"")</f>
        <v/>
      </c>
      <c r="LQ32" s="151" t="str">
        <f t="shared" si="43"/>
        <v/>
      </c>
      <c r="LR32" s="151" t="str">
        <f t="shared" si="44"/>
        <v/>
      </c>
      <c r="LS32" s="103"/>
      <c r="LT32" s="142" t="str">
        <f>IFERROR(VLOOKUP('2.Datos'!DJ32,Listas!$D$37:$E$41,2,FALSE),"")</f>
        <v/>
      </c>
      <c r="LU32" s="142" t="str">
        <f>IFERROR(VLOOKUP('2.Datos'!DK32,Listas!$D$44:$E$48,2,FALSE),"")</f>
        <v/>
      </c>
      <c r="LV32" s="151" t="str">
        <f t="shared" si="45"/>
        <v/>
      </c>
      <c r="LW32" s="151" t="str">
        <f t="shared" si="46"/>
        <v/>
      </c>
      <c r="LX32" s="103"/>
      <c r="LY32" s="142" t="str">
        <f>IFERROR(VLOOKUP('2.Datos'!DN32,Listas!$D$37:$E$41,2,FALSE),"")</f>
        <v/>
      </c>
      <c r="LZ32" s="142" t="str">
        <f>IFERROR(VLOOKUP('2.Datos'!DO32,Listas!$D$44:$E$48,2,FALSE),"")</f>
        <v/>
      </c>
      <c r="MA32" s="151" t="str">
        <f t="shared" si="47"/>
        <v/>
      </c>
      <c r="MB32" s="151" t="str">
        <f t="shared" si="48"/>
        <v/>
      </c>
      <c r="MC32" s="103"/>
      <c r="MD32" s="142" t="str">
        <f>IFERROR(VLOOKUP('2.Datos'!DR32,Listas!$D$37:$E$41,2,FALSE),"")</f>
        <v/>
      </c>
      <c r="ME32" s="142" t="str">
        <f>IFERROR(VLOOKUP('2.Datos'!DS32,Listas!$D$44:$E$48,2,FALSE),"")</f>
        <v/>
      </c>
      <c r="MF32" s="151" t="str">
        <f t="shared" si="49"/>
        <v/>
      </c>
      <c r="MG32" s="151" t="str">
        <f t="shared" si="50"/>
        <v/>
      </c>
      <c r="MH32"/>
    </row>
    <row r="33" spans="1:346" ht="46.5" customHeight="1" x14ac:dyDescent="0.25">
      <c r="A33" s="232"/>
      <c r="B33" s="223"/>
      <c r="C33" s="223"/>
      <c r="D33" s="225"/>
      <c r="E33" s="225"/>
      <c r="F33" s="226"/>
      <c r="G33" s="223"/>
      <c r="H33" s="226"/>
      <c r="I33" s="226"/>
      <c r="J33" s="226"/>
      <c r="K33" s="226"/>
      <c r="L33" s="227"/>
      <c r="M33" s="224"/>
      <c r="N33" s="228"/>
      <c r="O33" s="228"/>
      <c r="P33" s="228"/>
      <c r="Q33" s="228"/>
      <c r="R33" s="228"/>
      <c r="S33" s="228"/>
      <c r="T33" s="228"/>
      <c r="U33" s="228"/>
      <c r="V33" s="223"/>
      <c r="W33" s="223"/>
      <c r="X33" s="229" t="str">
        <f>IF(AND(HP33&gt;=32,HP33&lt;=80),Listas!$G$36,IF(AND(HP33&gt;=16,HP33&lt;=24),Listas!$G$37,IF(AND(HP33&gt;=5,HP33&lt;=12),Listas!$G$38,IF(AND(HP33&gt;=1,HP33&lt;=4),Listas!$G$39,"-"))))</f>
        <v>-</v>
      </c>
      <c r="Y33" s="230" t="str">
        <f t="shared" si="2"/>
        <v/>
      </c>
      <c r="Z33" s="230" t="str">
        <f>IFERROR(VLOOKUP(L33,Listas!$H$4:$I$8,2,FALSE),"")</f>
        <v/>
      </c>
      <c r="AA33" s="233"/>
      <c r="AB33" s="234"/>
      <c r="AC33" s="231"/>
      <c r="AD33" s="223"/>
      <c r="AE33" s="223"/>
      <c r="AF33" s="113" t="str">
        <f>IF(AND(HU33&gt;=32,HU33&lt;=80),Listas!$G$36,IF(AND(HU33&gt;=16,HU33&lt;=24),Listas!$G$37,IF(AND(HU33&gt;=5,HU33&lt;=12),Listas!$G$38,IF(AND(HU33&gt;=1,HU33&lt;=4),Listas!$G$39,"-"))))</f>
        <v>-</v>
      </c>
      <c r="AG33" s="226"/>
      <c r="AH33" s="223"/>
      <c r="AI33" s="223"/>
      <c r="AJ33" s="113" t="str">
        <f>IF(AND(HZ33&gt;=32,HZ33&lt;=80),Listas!$G$36,IF(AND(HZ33&gt;=16,HZ33&lt;=24),Listas!$G$37,IF(AND(HZ33&gt;=5,HZ33&lt;=12),Listas!$G$38,IF(AND(HZ33&gt;=1,HZ33&lt;=4),Listas!$G$39,"-"))))</f>
        <v>-</v>
      </c>
      <c r="AK33" s="226"/>
      <c r="AL33" s="223"/>
      <c r="AM33" s="223"/>
      <c r="AN33" s="113" t="str">
        <f>IF(AND(IE33&gt;=32,IE33&lt;=80),Listas!$G$36,IF(AND(IE33&gt;=16,IE33&lt;=24),Listas!$G$37,IF(AND(IE33&gt;=5,IE33&lt;=12),Listas!$G$38,IF(AND(IE33&gt;=1,IE33&lt;=4),Listas!$G$39,"-"))))</f>
        <v>-</v>
      </c>
      <c r="AO33" s="226"/>
      <c r="AP33" s="223"/>
      <c r="AQ33" s="223"/>
      <c r="AR33" s="113" t="str">
        <f>IF(AND(IJ33&gt;=32,IJ33&lt;=80),Listas!$G$36,IF(AND(IJ33&gt;=16,IJ33&lt;=24),Listas!$G$37,IF(AND(IJ33&gt;=5,IJ33&lt;=12),Listas!$G$38,IF(AND(IJ33&gt;=1,IJ33&lt;=4),Listas!$G$39,"-"))))</f>
        <v>-</v>
      </c>
      <c r="AS33" s="226"/>
      <c r="AT33" s="223"/>
      <c r="AU33" s="223"/>
      <c r="AV33" s="113" t="str">
        <f>IF(AND(IO33&gt;=32,IO33&lt;=80),Listas!$G$36,IF(AND(IO33&gt;=16,IO33&lt;=24),Listas!$G$37,IF(AND(IO33&gt;=5,IO33&lt;=12),Listas!$G$38,IF(AND(IO33&gt;=1,IO33&lt;=4),Listas!$G$39,"-"))))</f>
        <v>-</v>
      </c>
      <c r="AW33" s="226"/>
      <c r="AX33" s="223"/>
      <c r="AY33" s="223"/>
      <c r="AZ33" s="113" t="str">
        <f>IF(AND(IT33&gt;=32,IT33&lt;=80),Listas!$G$36,IF(AND(IT33&gt;=16,IT33&lt;=24),Listas!$G$37,IF(AND(IT33&gt;=5,IT33&lt;=12),Listas!$G$38,IF(AND(IT33&gt;=1,IT33&lt;=4),Listas!$G$39,"-"))))</f>
        <v>-</v>
      </c>
      <c r="BA33" s="226"/>
      <c r="BB33" s="223"/>
      <c r="BC33" s="223"/>
      <c r="BD33" s="113" t="str">
        <f>IF(AND(IY33&gt;=32,IY33&lt;=80),Listas!$G$36,IF(AND(IY33&gt;=16,IY33&lt;=24),Listas!$G$37,IF(AND(IY33&gt;=5,IY33&lt;=12),Listas!$G$38,IF(AND(IY33&gt;=1,IY33&lt;=4),Listas!$G$39,"-"))))</f>
        <v>-</v>
      </c>
      <c r="BE33" s="226"/>
      <c r="BF33" s="223"/>
      <c r="BG33" s="223"/>
      <c r="BH33" s="113" t="str">
        <f>IF(AND(JD33&gt;=32,JD33&lt;=80),Listas!$G$36,IF(AND(JD33&gt;=16,JD33&lt;=24),Listas!$G$37,IF(AND(JD33&gt;=5,JD33&lt;=12),Listas!$G$38,IF(AND(JD33&gt;=1,JD33&lt;=4),Listas!$G$39,"-"))))</f>
        <v>-</v>
      </c>
      <c r="BI33" s="226"/>
      <c r="BJ33" s="223"/>
      <c r="BK33" s="223"/>
      <c r="BL33" s="113" t="str">
        <f>IF(AND(JI33&gt;=32,JI33&lt;=80),Listas!$G$36,IF(AND(JI33&gt;=16,JI33&lt;=24),Listas!$G$37,IF(AND(JI33&gt;=5,JI33&lt;=12),Listas!$G$38,IF(AND(JI33&gt;=1,JI33&lt;=4),Listas!$G$39,"-"))))</f>
        <v>-</v>
      </c>
      <c r="BM33" s="226"/>
      <c r="BN33" s="223"/>
      <c r="BO33" s="223"/>
      <c r="BP33" s="113" t="str">
        <f>IF(AND(JN33&gt;=32,JN33&lt;=80),Listas!$G$36,IF(AND(JN33&gt;=16,JN33&lt;=24),Listas!$G$37,IF(AND(JN33&gt;=5,JN33&lt;=12),Listas!$G$38,IF(AND(JN33&gt;=1,JN33&lt;=4),Listas!$G$39,"-"))))</f>
        <v>-</v>
      </c>
      <c r="BQ33" s="226"/>
      <c r="BR33" s="223"/>
      <c r="BS33" s="223"/>
      <c r="BT33" s="113" t="str">
        <f>IF(AND(JS33&gt;=32,JS33&lt;=80),Listas!$G$36,IF(AND(JS33&gt;=16,JS33&lt;=24),Listas!$G$37,IF(AND(JS33&gt;=5,JS33&lt;=12),Listas!$G$38,IF(AND(JS33&gt;=1,JS33&lt;=4),Listas!$G$39,"-"))))</f>
        <v>-</v>
      </c>
      <c r="BU33" s="226"/>
      <c r="BV33" s="223"/>
      <c r="BW33" s="223"/>
      <c r="BX33" s="113" t="str">
        <f>IF(AND(JX33&gt;=32,JX33&lt;=80),Listas!$G$36,IF(AND(JX33&gt;=16,JX33&lt;=24),Listas!$G$37,IF(AND(JX33&gt;=5,JX33&lt;=12),Listas!$G$38,IF(AND(JX33&gt;=1,JX33&lt;=4),Listas!$G$39,"-"))))</f>
        <v>-</v>
      </c>
      <c r="BY33" s="226"/>
      <c r="BZ33" s="223"/>
      <c r="CA33" s="223"/>
      <c r="CB33" s="113" t="str">
        <f>IF(AND(KC33&gt;=32,KC33&lt;=80),Listas!$G$36,IF(AND(KC33&gt;=16,KC33&lt;=24),Listas!$G$37,IF(AND(KC33&gt;=5,KC33&lt;=12),Listas!$G$38,IF(AND(KC33&gt;=1,KC33&lt;=4),Listas!$G$39,"-"))))</f>
        <v>-</v>
      </c>
      <c r="CC33" s="226"/>
      <c r="CD33" s="223"/>
      <c r="CE33" s="223"/>
      <c r="CF33" s="113" t="str">
        <f>IF(AND(KH33&gt;=32,KH33&lt;=80),Listas!$G$36,IF(AND(KH33&gt;=16,KH33&lt;=24),Listas!$G$37,IF(AND(KH33&gt;=5,KH33&lt;=12),Listas!$G$38,IF(AND(KH33&gt;=1,KH33&lt;=4),Listas!$G$39,"-"))))</f>
        <v>-</v>
      </c>
      <c r="CG33" s="226"/>
      <c r="CH33" s="223"/>
      <c r="CI33" s="223"/>
      <c r="CJ33" s="113" t="str">
        <f>IF(AND(KM33&gt;=32,KM33&lt;=80),Listas!$G$36,IF(AND(KM33&gt;=16,KM33&lt;=24),Listas!$G$37,IF(AND(KM33&gt;=5,KM33&lt;=12),Listas!$G$38,IF(AND(KM33&gt;=1,KM33&lt;=4),Listas!$G$39,"-"))))</f>
        <v>-</v>
      </c>
      <c r="CK33" s="226"/>
      <c r="CL33" s="223"/>
      <c r="CM33" s="223"/>
      <c r="CN33" s="113" t="str">
        <f>IF(AND(KR33&gt;=32,KR33&lt;=80),Listas!$G$36,IF(AND(KR33&gt;=16,KR33&lt;=24),Listas!$G$37,IF(AND(KR33&gt;=5,KR33&lt;=12),Listas!$G$38,IF(AND(KR33&gt;=1,KR33&lt;=4),Listas!$G$39,"-"))))</f>
        <v>-</v>
      </c>
      <c r="CO33" s="226"/>
      <c r="CP33" s="223"/>
      <c r="CQ33" s="223"/>
      <c r="CR33" s="113" t="str">
        <f>IF(AND(KW33&gt;=32,KW33&lt;=80),Listas!$G$36,IF(AND(KW33&gt;=16,KW33&lt;=24),Listas!$G$37,IF(AND(KW33&gt;=5,KW33&lt;=12),Listas!$G$38,IF(AND(KW33&gt;=1,KW33&lt;=4),Listas!$G$39,"-"))))</f>
        <v>-</v>
      </c>
      <c r="CS33" s="226"/>
      <c r="CT33" s="223"/>
      <c r="CU33" s="223"/>
      <c r="CV33" s="113" t="str">
        <f>IF(AND(LB33&gt;=32,LB33&lt;=80),Listas!$G$36,IF(AND(LB33&gt;=16,LB33&lt;=24),Listas!$G$37,IF(AND(LB33&gt;=5,LB33&lt;=12),Listas!$G$38,IF(AND(LB33&gt;=1,LB33&lt;=4),Listas!$G$39,"-"))))</f>
        <v>-</v>
      </c>
      <c r="CW33" s="226"/>
      <c r="CX33" s="223"/>
      <c r="CY33" s="223"/>
      <c r="CZ33" s="113" t="str">
        <f>IF(AND(LG33&gt;=32,LG33&lt;=80),Listas!$G$36,IF(AND(LG33&gt;=16,LG33&lt;=24),Listas!$G$37,IF(AND(LG33&gt;=5,LG33&lt;=12),Listas!$G$38,IF(AND(LG33&gt;=1,LG33&lt;=4),Listas!$G$39,"-"))))</f>
        <v>-</v>
      </c>
      <c r="DA33" s="226"/>
      <c r="DB33" s="223"/>
      <c r="DC33" s="223"/>
      <c r="DD33" s="113" t="str">
        <f>IF(AND(LL33&gt;=32,LL33&lt;=80),Listas!$G$36,IF(AND(LL33&gt;=16,LL33&lt;=24),Listas!$G$37,IF(AND(LL33&gt;=5,LL33&lt;=12),Listas!$G$38,IF(AND(LL33&gt;=1,LL33&lt;=4),Listas!$G$39,"-"))))</f>
        <v>-</v>
      </c>
      <c r="DE33" s="226"/>
      <c r="DF33" s="223"/>
      <c r="DG33" s="223"/>
      <c r="DH33" s="113" t="str">
        <f>IF(AND(LQ33&gt;=32,LQ33&lt;=80),Listas!$G$36,IF(AND(LQ33&gt;=16,LQ33&lt;=24),Listas!$G$37,IF(AND(LQ33&gt;=5,LQ33&lt;=12),Listas!$G$38,IF(AND(LQ33&gt;=1,LQ33&lt;=4),Listas!$G$39,"-"))))</f>
        <v>-</v>
      </c>
      <c r="DI33" s="226"/>
      <c r="DJ33" s="223"/>
      <c r="DK33" s="223"/>
      <c r="DL33" s="113" t="str">
        <f>IF(AND(LV33&gt;=32,LV33&lt;=80),Listas!$G$36,IF(AND(LV33&gt;=16,LV33&lt;=24),Listas!$G$37,IF(AND(LV33&gt;=5,LV33&lt;=12),Listas!$G$38,IF(AND(LV33&gt;=1,LV33&lt;=4),Listas!$G$39,"-"))))</f>
        <v>-</v>
      </c>
      <c r="DM33" s="226"/>
      <c r="DN33" s="223"/>
      <c r="DO33" s="223"/>
      <c r="DP33" s="113" t="str">
        <f>IF(AND(MA33&gt;=32,MA33&lt;=80),Listas!$G$36,IF(AND(MA33&gt;=16,MA33&lt;=24),Listas!$G$37,IF(AND(MA33&gt;=5,MA33&lt;=12),Listas!$G$38,IF(AND(MA33&gt;=1,MA33&lt;=4),Listas!$G$39,"-"))))</f>
        <v>-</v>
      </c>
      <c r="DQ33" s="226"/>
      <c r="DR33" s="223"/>
      <c r="DS33" s="223"/>
      <c r="DT33" s="113" t="str">
        <f>IF(AND(MF33&gt;=32,MF33&lt;=80),Listas!$G$36,IF(AND(MF33&gt;=16,MF33&lt;=24),Listas!$G$37,IF(AND(MF33&gt;=5,MF33&lt;=12),Listas!$G$38,IF(AND(MF33&gt;=1,MF33&lt;=4),Listas!$G$39,"-"))))</f>
        <v>-</v>
      </c>
      <c r="HM33" s="150" t="str">
        <f>IF('2.Datos'!A33&lt;&gt;"",'2.Datos'!A33,"")</f>
        <v/>
      </c>
      <c r="HN33" s="142" t="str">
        <f>IFERROR(VLOOKUP('2.Datos'!V33,Listas!$D$37:$E$41,2,FALSE),"")</f>
        <v/>
      </c>
      <c r="HO33" s="142" t="str">
        <f>IFERROR(VLOOKUP('2.Datos'!W33,Listas!$D$44:$E$48,2,FALSE),"")</f>
        <v/>
      </c>
      <c r="HP33" s="142" t="str">
        <f t="shared" si="0"/>
        <v/>
      </c>
      <c r="HQ33" s="151" t="str">
        <f t="shared" si="1"/>
        <v/>
      </c>
      <c r="HR33" s="103"/>
      <c r="HS33" s="142" t="str">
        <f>IFERROR(VLOOKUP('2.Datos'!AD33,Listas!$D$37:$E$41,2,FALSE),"")</f>
        <v/>
      </c>
      <c r="HT33" s="142" t="str">
        <f>IFERROR(VLOOKUP('2.Datos'!AE33,Listas!$D$44:$E$48,2,FALSE),"")</f>
        <v/>
      </c>
      <c r="HU33" s="151" t="str">
        <f t="shared" si="3"/>
        <v/>
      </c>
      <c r="HV33" s="151" t="str">
        <f t="shared" si="4"/>
        <v/>
      </c>
      <c r="HW33" s="103"/>
      <c r="HX33" s="142" t="str">
        <f>IFERROR(VLOOKUP('2.Datos'!AH33,Listas!$D$37:$E$41,2,FALSE),"")</f>
        <v/>
      </c>
      <c r="HY33" s="142" t="str">
        <f>IFERROR(VLOOKUP('2.Datos'!AI33,Listas!$D$44:$E$48,2,FALSE),"")</f>
        <v/>
      </c>
      <c r="HZ33" s="151" t="str">
        <f t="shared" si="5"/>
        <v/>
      </c>
      <c r="IA33" s="151" t="str">
        <f t="shared" si="6"/>
        <v/>
      </c>
      <c r="IB33" s="103"/>
      <c r="IC33" s="142" t="str">
        <f>IFERROR(VLOOKUP('2.Datos'!AL33,Listas!$D$37:$E$41,2,FALSE),"")</f>
        <v/>
      </c>
      <c r="ID33" s="142" t="str">
        <f>IFERROR(VLOOKUP('2.Datos'!AM33,Listas!$D$44:$E$48,2,FALSE),"")</f>
        <v/>
      </c>
      <c r="IE33" s="151" t="str">
        <f t="shared" si="7"/>
        <v/>
      </c>
      <c r="IF33" s="151" t="str">
        <f t="shared" si="8"/>
        <v/>
      </c>
      <c r="IG33" s="103"/>
      <c r="IH33" s="142" t="str">
        <f>IFERROR(VLOOKUP('2.Datos'!AP33,Listas!$D$37:$E$41,2,FALSE),"")</f>
        <v/>
      </c>
      <c r="II33" s="142" t="str">
        <f>IFERROR(VLOOKUP('2.Datos'!AQ33,Listas!$D$44:$E$48,2,FALSE),"")</f>
        <v/>
      </c>
      <c r="IJ33" s="151" t="str">
        <f t="shared" si="9"/>
        <v/>
      </c>
      <c r="IK33" s="151" t="str">
        <f t="shared" si="10"/>
        <v/>
      </c>
      <c r="IL33" s="103"/>
      <c r="IM33" s="142" t="str">
        <f>IFERROR(VLOOKUP('2.Datos'!AT33,Listas!$D$37:$E$41,2,FALSE),"")</f>
        <v/>
      </c>
      <c r="IN33" s="142" t="str">
        <f>IFERROR(VLOOKUP('2.Datos'!AU33,Listas!$D$44:$E$48,2,FALSE),"")</f>
        <v/>
      </c>
      <c r="IO33" s="151" t="str">
        <f t="shared" si="11"/>
        <v/>
      </c>
      <c r="IP33" s="151" t="str">
        <f t="shared" si="12"/>
        <v/>
      </c>
      <c r="IQ33" s="103"/>
      <c r="IR33" s="142" t="str">
        <f>IFERROR(VLOOKUP('2.Datos'!AX33,Listas!$D$37:$E$41,2,FALSE),"")</f>
        <v/>
      </c>
      <c r="IS33" s="142" t="str">
        <f>IFERROR(VLOOKUP('2.Datos'!AY33,Listas!$D$44:$E$48,2,FALSE),"")</f>
        <v/>
      </c>
      <c r="IT33" s="151" t="str">
        <f t="shared" si="13"/>
        <v/>
      </c>
      <c r="IU33" s="151" t="str">
        <f t="shared" si="14"/>
        <v/>
      </c>
      <c r="IV33" s="103"/>
      <c r="IW33" s="142" t="str">
        <f>IFERROR(VLOOKUP('2.Datos'!BB33,Listas!$D$37:$E$41,2,FALSE),"")</f>
        <v/>
      </c>
      <c r="IX33" s="142" t="str">
        <f>IFERROR(VLOOKUP('2.Datos'!BC33,Listas!$D$44:$E$48,2,FALSE),"")</f>
        <v/>
      </c>
      <c r="IY33" s="151" t="str">
        <f t="shared" si="15"/>
        <v/>
      </c>
      <c r="IZ33" s="151" t="str">
        <f t="shared" si="16"/>
        <v/>
      </c>
      <c r="JA33" s="103"/>
      <c r="JB33" s="142" t="str">
        <f>IFERROR(VLOOKUP('2.Datos'!BF33,Listas!$D$37:$E$41,2,FALSE),"")</f>
        <v/>
      </c>
      <c r="JC33" s="142" t="str">
        <f>IFERROR(VLOOKUP('2.Datos'!BG33,Listas!$D$44:$E$48,2,FALSE),"")</f>
        <v/>
      </c>
      <c r="JD33" s="151" t="str">
        <f t="shared" si="17"/>
        <v/>
      </c>
      <c r="JE33" s="151" t="str">
        <f t="shared" si="18"/>
        <v/>
      </c>
      <c r="JF33" s="103"/>
      <c r="JG33" s="142" t="str">
        <f>IFERROR(VLOOKUP('2.Datos'!BJ33,Listas!$D$37:$E$41,2,FALSE),"")</f>
        <v/>
      </c>
      <c r="JH33" s="142" t="str">
        <f>IFERROR(VLOOKUP('2.Datos'!BK33,Listas!$D$44:$E$48,2,FALSE),"")</f>
        <v/>
      </c>
      <c r="JI33" s="151" t="str">
        <f t="shared" si="19"/>
        <v/>
      </c>
      <c r="JJ33" s="151" t="str">
        <f t="shared" si="20"/>
        <v/>
      </c>
      <c r="JK33" s="103"/>
      <c r="JL33" s="142" t="str">
        <f>IFERROR(VLOOKUP('2.Datos'!BN33,Listas!$D$37:$E$41,2,FALSE),"")</f>
        <v/>
      </c>
      <c r="JM33" s="142" t="str">
        <f>IFERROR(VLOOKUP('2.Datos'!BO33,Listas!$D$44:$E$48,2,FALSE),"")</f>
        <v/>
      </c>
      <c r="JN33" s="151" t="str">
        <f t="shared" si="21"/>
        <v/>
      </c>
      <c r="JO33" s="151" t="str">
        <f t="shared" si="22"/>
        <v/>
      </c>
      <c r="JP33" s="103"/>
      <c r="JQ33" s="142" t="str">
        <f>IFERROR(VLOOKUP('2.Datos'!BR33,Listas!$D$37:$E$41,2,FALSE),"")</f>
        <v/>
      </c>
      <c r="JR33" s="142" t="str">
        <f>IFERROR(VLOOKUP('2.Datos'!BS33,Listas!$D$44:$E$48,2,FALSE),"")</f>
        <v/>
      </c>
      <c r="JS33" s="151" t="str">
        <f t="shared" si="23"/>
        <v/>
      </c>
      <c r="JT33" s="151" t="str">
        <f t="shared" si="24"/>
        <v/>
      </c>
      <c r="JU33" s="103"/>
      <c r="JV33" s="142" t="str">
        <f>IFERROR(VLOOKUP('2.Datos'!BV33,Listas!$D$37:$E$41,2,FALSE),"")</f>
        <v/>
      </c>
      <c r="JW33" s="142" t="str">
        <f>IFERROR(VLOOKUP('2.Datos'!BW33,Listas!$D$44:$E$48,2,FALSE),"")</f>
        <v/>
      </c>
      <c r="JX33" s="151" t="str">
        <f t="shared" si="25"/>
        <v/>
      </c>
      <c r="JY33" s="151" t="str">
        <f t="shared" si="26"/>
        <v/>
      </c>
      <c r="JZ33" s="103"/>
      <c r="KA33" s="142" t="str">
        <f>IFERROR(VLOOKUP('2.Datos'!BZ33,Listas!$D$37:$E$41,2,FALSE),"")</f>
        <v/>
      </c>
      <c r="KB33" s="142" t="str">
        <f>IFERROR(VLOOKUP('2.Datos'!CA33,Listas!$D$44:$E$48,2,FALSE),"")</f>
        <v/>
      </c>
      <c r="KC33" s="151" t="str">
        <f t="shared" si="27"/>
        <v/>
      </c>
      <c r="KD33" s="151" t="str">
        <f t="shared" si="28"/>
        <v/>
      </c>
      <c r="KE33" s="103"/>
      <c r="KF33" s="142" t="str">
        <f>IFERROR(VLOOKUP('2.Datos'!CD33,Listas!$D$37:$E$41,2,FALSE),"")</f>
        <v/>
      </c>
      <c r="KG33" s="142" t="str">
        <f>IFERROR(VLOOKUP('2.Datos'!CE33,Listas!$D$44:$E$48,2,FALSE),"")</f>
        <v/>
      </c>
      <c r="KH33" s="151" t="str">
        <f t="shared" si="29"/>
        <v/>
      </c>
      <c r="KI33" s="151" t="str">
        <f t="shared" si="30"/>
        <v/>
      </c>
      <c r="KJ33" s="103"/>
      <c r="KK33" s="142" t="str">
        <f>IFERROR(VLOOKUP('2.Datos'!CH33,Listas!$D$37:$E$41,2,FALSE),"")</f>
        <v/>
      </c>
      <c r="KL33" s="142" t="str">
        <f>IFERROR(VLOOKUP('2.Datos'!CI33,Listas!$D$44:$E$48,2,FALSE),"")</f>
        <v/>
      </c>
      <c r="KM33" s="151" t="str">
        <f t="shared" si="31"/>
        <v/>
      </c>
      <c r="KN33" s="151" t="str">
        <f t="shared" si="32"/>
        <v/>
      </c>
      <c r="KO33" s="103"/>
      <c r="KP33" s="142" t="str">
        <f>IFERROR(VLOOKUP('2.Datos'!CL33,Listas!$D$37:$E$41,2,FALSE),"")</f>
        <v/>
      </c>
      <c r="KQ33" s="142" t="str">
        <f>IFERROR(VLOOKUP('2.Datos'!CM33,Listas!$D$44:$E$48,2,FALSE),"")</f>
        <v/>
      </c>
      <c r="KR33" s="151" t="str">
        <f t="shared" si="33"/>
        <v/>
      </c>
      <c r="KS33" s="151" t="str">
        <f t="shared" si="34"/>
        <v/>
      </c>
      <c r="KT33" s="103"/>
      <c r="KU33" s="142" t="str">
        <f>IFERROR(VLOOKUP('2.Datos'!CP33,Listas!$D$37:$E$41,2,FALSE),"")</f>
        <v/>
      </c>
      <c r="KV33" s="142" t="str">
        <f>IFERROR(VLOOKUP('2.Datos'!CQ33,Listas!$D$44:$E$48,2,FALSE),"")</f>
        <v/>
      </c>
      <c r="KW33" s="151" t="str">
        <f t="shared" si="35"/>
        <v/>
      </c>
      <c r="KX33" s="151" t="str">
        <f t="shared" si="36"/>
        <v/>
      </c>
      <c r="KY33" s="103"/>
      <c r="KZ33" s="142" t="str">
        <f>IFERROR(VLOOKUP('2.Datos'!CT33,Listas!$D$37:$E$41,2,FALSE),"")</f>
        <v/>
      </c>
      <c r="LA33" s="142" t="str">
        <f>IFERROR(VLOOKUP('2.Datos'!CU33,Listas!$D$44:$E$48,2,FALSE),"")</f>
        <v/>
      </c>
      <c r="LB33" s="151" t="str">
        <f t="shared" si="37"/>
        <v/>
      </c>
      <c r="LC33" s="151" t="str">
        <f t="shared" si="38"/>
        <v/>
      </c>
      <c r="LD33" s="103"/>
      <c r="LE33" s="142" t="str">
        <f>IFERROR(VLOOKUP('2.Datos'!CX33,Listas!$D$37:$E$41,2,FALSE),"")</f>
        <v/>
      </c>
      <c r="LF33" s="142" t="str">
        <f>IFERROR(VLOOKUP('2.Datos'!CY33,Listas!$D$44:$E$48,2,FALSE),"")</f>
        <v/>
      </c>
      <c r="LG33" s="151" t="str">
        <f t="shared" si="39"/>
        <v/>
      </c>
      <c r="LH33" s="151" t="str">
        <f t="shared" si="40"/>
        <v/>
      </c>
      <c r="LI33" s="103"/>
      <c r="LJ33" s="142" t="str">
        <f>IFERROR(VLOOKUP('2.Datos'!DB33,Listas!$D$37:$E$41,2,FALSE),"")</f>
        <v/>
      </c>
      <c r="LK33" s="142" t="str">
        <f>IFERROR(VLOOKUP('2.Datos'!DC33,Listas!$D$44:$E$48,2,FALSE),"")</f>
        <v/>
      </c>
      <c r="LL33" s="151" t="str">
        <f t="shared" si="41"/>
        <v/>
      </c>
      <c r="LM33" s="151" t="str">
        <f t="shared" si="42"/>
        <v/>
      </c>
      <c r="LN33" s="103"/>
      <c r="LO33" s="142" t="str">
        <f>IFERROR(VLOOKUP('2.Datos'!DF33,Listas!$D$37:$E$41,2,FALSE),"")</f>
        <v/>
      </c>
      <c r="LP33" s="142" t="str">
        <f>IFERROR(VLOOKUP('2.Datos'!DG33,Listas!$D$44:$E$48,2,FALSE),"")</f>
        <v/>
      </c>
      <c r="LQ33" s="151" t="str">
        <f t="shared" si="43"/>
        <v/>
      </c>
      <c r="LR33" s="151" t="str">
        <f t="shared" si="44"/>
        <v/>
      </c>
      <c r="LS33" s="103"/>
      <c r="LT33" s="142" t="str">
        <f>IFERROR(VLOOKUP('2.Datos'!DJ33,Listas!$D$37:$E$41,2,FALSE),"")</f>
        <v/>
      </c>
      <c r="LU33" s="142" t="str">
        <f>IFERROR(VLOOKUP('2.Datos'!DK33,Listas!$D$44:$E$48,2,FALSE),"")</f>
        <v/>
      </c>
      <c r="LV33" s="151" t="str">
        <f t="shared" si="45"/>
        <v/>
      </c>
      <c r="LW33" s="151" t="str">
        <f t="shared" si="46"/>
        <v/>
      </c>
      <c r="LX33" s="103"/>
      <c r="LY33" s="142" t="str">
        <f>IFERROR(VLOOKUP('2.Datos'!DN33,Listas!$D$37:$E$41,2,FALSE),"")</f>
        <v/>
      </c>
      <c r="LZ33" s="142" t="str">
        <f>IFERROR(VLOOKUP('2.Datos'!DO33,Listas!$D$44:$E$48,2,FALSE),"")</f>
        <v/>
      </c>
      <c r="MA33" s="151" t="str">
        <f t="shared" si="47"/>
        <v/>
      </c>
      <c r="MB33" s="151" t="str">
        <f t="shared" si="48"/>
        <v/>
      </c>
      <c r="MC33" s="103"/>
      <c r="MD33" s="142" t="str">
        <f>IFERROR(VLOOKUP('2.Datos'!DR33,Listas!$D$37:$E$41,2,FALSE),"")</f>
        <v/>
      </c>
      <c r="ME33" s="142" t="str">
        <f>IFERROR(VLOOKUP('2.Datos'!DS33,Listas!$D$44:$E$48,2,FALSE),"")</f>
        <v/>
      </c>
      <c r="MF33" s="151" t="str">
        <f t="shared" si="49"/>
        <v/>
      </c>
      <c r="MG33" s="151" t="str">
        <f t="shared" si="50"/>
        <v/>
      </c>
      <c r="MH33"/>
    </row>
    <row r="34" spans="1:346" ht="46.5" customHeight="1" x14ac:dyDescent="0.25">
      <c r="A34" s="232"/>
      <c r="B34" s="223"/>
      <c r="C34" s="223"/>
      <c r="D34" s="225"/>
      <c r="E34" s="225"/>
      <c r="F34" s="226"/>
      <c r="G34" s="223"/>
      <c r="H34" s="226"/>
      <c r="I34" s="226"/>
      <c r="J34" s="226"/>
      <c r="K34" s="226"/>
      <c r="L34" s="227"/>
      <c r="M34" s="224"/>
      <c r="N34" s="228"/>
      <c r="O34" s="228"/>
      <c r="P34" s="228"/>
      <c r="Q34" s="228"/>
      <c r="R34" s="228"/>
      <c r="S34" s="228"/>
      <c r="T34" s="228"/>
      <c r="U34" s="228"/>
      <c r="V34" s="223"/>
      <c r="W34" s="223"/>
      <c r="X34" s="229" t="str">
        <f>IF(AND(HP34&gt;=32,HP34&lt;=80),Listas!$G$36,IF(AND(HP34&gt;=16,HP34&lt;=24),Listas!$G$37,IF(AND(HP34&gt;=5,HP34&lt;=12),Listas!$G$38,IF(AND(HP34&gt;=1,HP34&lt;=4),Listas!$G$39,"-"))))</f>
        <v>-</v>
      </c>
      <c r="Y34" s="230" t="str">
        <f t="shared" si="2"/>
        <v/>
      </c>
      <c r="Z34" s="230" t="str">
        <f>IFERROR(VLOOKUP(L34,Listas!$H$4:$I$8,2,FALSE),"")</f>
        <v/>
      </c>
      <c r="AA34" s="233"/>
      <c r="AB34" s="234"/>
      <c r="AC34" s="231"/>
      <c r="AD34" s="223"/>
      <c r="AE34" s="223"/>
      <c r="AF34" s="113" t="str">
        <f>IF(AND(HU34&gt;=32,HU34&lt;=80),Listas!$G$36,IF(AND(HU34&gt;=16,HU34&lt;=24),Listas!$G$37,IF(AND(HU34&gt;=5,HU34&lt;=12),Listas!$G$38,IF(AND(HU34&gt;=1,HU34&lt;=4),Listas!$G$39,"-"))))</f>
        <v>-</v>
      </c>
      <c r="AG34" s="226"/>
      <c r="AH34" s="223"/>
      <c r="AI34" s="223"/>
      <c r="AJ34" s="113" t="str">
        <f>IF(AND(HZ34&gt;=32,HZ34&lt;=80),Listas!$G$36,IF(AND(HZ34&gt;=16,HZ34&lt;=24),Listas!$G$37,IF(AND(HZ34&gt;=5,HZ34&lt;=12),Listas!$G$38,IF(AND(HZ34&gt;=1,HZ34&lt;=4),Listas!$G$39,"-"))))</f>
        <v>-</v>
      </c>
      <c r="AK34" s="226"/>
      <c r="AL34" s="223"/>
      <c r="AM34" s="223"/>
      <c r="AN34" s="113" t="str">
        <f>IF(AND(IE34&gt;=32,IE34&lt;=80),Listas!$G$36,IF(AND(IE34&gt;=16,IE34&lt;=24),Listas!$G$37,IF(AND(IE34&gt;=5,IE34&lt;=12),Listas!$G$38,IF(AND(IE34&gt;=1,IE34&lt;=4),Listas!$G$39,"-"))))</f>
        <v>-</v>
      </c>
      <c r="AO34" s="226"/>
      <c r="AP34" s="223"/>
      <c r="AQ34" s="223"/>
      <c r="AR34" s="113" t="str">
        <f>IF(AND(IJ34&gt;=32,IJ34&lt;=80),Listas!$G$36,IF(AND(IJ34&gt;=16,IJ34&lt;=24),Listas!$G$37,IF(AND(IJ34&gt;=5,IJ34&lt;=12),Listas!$G$38,IF(AND(IJ34&gt;=1,IJ34&lt;=4),Listas!$G$39,"-"))))</f>
        <v>-</v>
      </c>
      <c r="AS34" s="226"/>
      <c r="AT34" s="223"/>
      <c r="AU34" s="223"/>
      <c r="AV34" s="113" t="str">
        <f>IF(AND(IO34&gt;=32,IO34&lt;=80),Listas!$G$36,IF(AND(IO34&gt;=16,IO34&lt;=24),Listas!$G$37,IF(AND(IO34&gt;=5,IO34&lt;=12),Listas!$G$38,IF(AND(IO34&gt;=1,IO34&lt;=4),Listas!$G$39,"-"))))</f>
        <v>-</v>
      </c>
      <c r="AW34" s="226"/>
      <c r="AX34" s="223"/>
      <c r="AY34" s="223"/>
      <c r="AZ34" s="113" t="str">
        <f>IF(AND(IT34&gt;=32,IT34&lt;=80),Listas!$G$36,IF(AND(IT34&gt;=16,IT34&lt;=24),Listas!$G$37,IF(AND(IT34&gt;=5,IT34&lt;=12),Listas!$G$38,IF(AND(IT34&gt;=1,IT34&lt;=4),Listas!$G$39,"-"))))</f>
        <v>-</v>
      </c>
      <c r="BA34" s="226"/>
      <c r="BB34" s="223"/>
      <c r="BC34" s="223"/>
      <c r="BD34" s="113" t="str">
        <f>IF(AND(IY34&gt;=32,IY34&lt;=80),Listas!$G$36,IF(AND(IY34&gt;=16,IY34&lt;=24),Listas!$G$37,IF(AND(IY34&gt;=5,IY34&lt;=12),Listas!$G$38,IF(AND(IY34&gt;=1,IY34&lt;=4),Listas!$G$39,"-"))))</f>
        <v>-</v>
      </c>
      <c r="BE34" s="226"/>
      <c r="BF34" s="223"/>
      <c r="BG34" s="223"/>
      <c r="BH34" s="113" t="str">
        <f>IF(AND(JD34&gt;=32,JD34&lt;=80),Listas!$G$36,IF(AND(JD34&gt;=16,JD34&lt;=24),Listas!$G$37,IF(AND(JD34&gt;=5,JD34&lt;=12),Listas!$G$38,IF(AND(JD34&gt;=1,JD34&lt;=4),Listas!$G$39,"-"))))</f>
        <v>-</v>
      </c>
      <c r="BI34" s="226"/>
      <c r="BJ34" s="223"/>
      <c r="BK34" s="223"/>
      <c r="BL34" s="113" t="str">
        <f>IF(AND(JI34&gt;=32,JI34&lt;=80),Listas!$G$36,IF(AND(JI34&gt;=16,JI34&lt;=24),Listas!$G$37,IF(AND(JI34&gt;=5,JI34&lt;=12),Listas!$G$38,IF(AND(JI34&gt;=1,JI34&lt;=4),Listas!$G$39,"-"))))</f>
        <v>-</v>
      </c>
      <c r="BM34" s="226"/>
      <c r="BN34" s="223"/>
      <c r="BO34" s="223"/>
      <c r="BP34" s="113" t="str">
        <f>IF(AND(JN34&gt;=32,JN34&lt;=80),Listas!$G$36,IF(AND(JN34&gt;=16,JN34&lt;=24),Listas!$G$37,IF(AND(JN34&gt;=5,JN34&lt;=12),Listas!$G$38,IF(AND(JN34&gt;=1,JN34&lt;=4),Listas!$G$39,"-"))))</f>
        <v>-</v>
      </c>
      <c r="BQ34" s="226"/>
      <c r="BR34" s="223"/>
      <c r="BS34" s="223"/>
      <c r="BT34" s="113" t="str">
        <f>IF(AND(JS34&gt;=32,JS34&lt;=80),Listas!$G$36,IF(AND(JS34&gt;=16,JS34&lt;=24),Listas!$G$37,IF(AND(JS34&gt;=5,JS34&lt;=12),Listas!$G$38,IF(AND(JS34&gt;=1,JS34&lt;=4),Listas!$G$39,"-"))))</f>
        <v>-</v>
      </c>
      <c r="BU34" s="226"/>
      <c r="BV34" s="223"/>
      <c r="BW34" s="223"/>
      <c r="BX34" s="113" t="str">
        <f>IF(AND(JX34&gt;=32,JX34&lt;=80),Listas!$G$36,IF(AND(JX34&gt;=16,JX34&lt;=24),Listas!$G$37,IF(AND(JX34&gt;=5,JX34&lt;=12),Listas!$G$38,IF(AND(JX34&gt;=1,JX34&lt;=4),Listas!$G$39,"-"))))</f>
        <v>-</v>
      </c>
      <c r="BY34" s="226"/>
      <c r="BZ34" s="223"/>
      <c r="CA34" s="223"/>
      <c r="CB34" s="113" t="str">
        <f>IF(AND(KC34&gt;=32,KC34&lt;=80),Listas!$G$36,IF(AND(KC34&gt;=16,KC34&lt;=24),Listas!$G$37,IF(AND(KC34&gt;=5,KC34&lt;=12),Listas!$G$38,IF(AND(KC34&gt;=1,KC34&lt;=4),Listas!$G$39,"-"))))</f>
        <v>-</v>
      </c>
      <c r="CC34" s="226"/>
      <c r="CD34" s="223"/>
      <c r="CE34" s="223"/>
      <c r="CF34" s="113" t="str">
        <f>IF(AND(KH34&gt;=32,KH34&lt;=80),Listas!$G$36,IF(AND(KH34&gt;=16,KH34&lt;=24),Listas!$G$37,IF(AND(KH34&gt;=5,KH34&lt;=12),Listas!$G$38,IF(AND(KH34&gt;=1,KH34&lt;=4),Listas!$G$39,"-"))))</f>
        <v>-</v>
      </c>
      <c r="CG34" s="226"/>
      <c r="CH34" s="223"/>
      <c r="CI34" s="223"/>
      <c r="CJ34" s="113" t="str">
        <f>IF(AND(KM34&gt;=32,KM34&lt;=80),Listas!$G$36,IF(AND(KM34&gt;=16,KM34&lt;=24),Listas!$G$37,IF(AND(KM34&gt;=5,KM34&lt;=12),Listas!$G$38,IF(AND(KM34&gt;=1,KM34&lt;=4),Listas!$G$39,"-"))))</f>
        <v>-</v>
      </c>
      <c r="CK34" s="226"/>
      <c r="CL34" s="223"/>
      <c r="CM34" s="223"/>
      <c r="CN34" s="113" t="str">
        <f>IF(AND(KR34&gt;=32,KR34&lt;=80),Listas!$G$36,IF(AND(KR34&gt;=16,KR34&lt;=24),Listas!$G$37,IF(AND(KR34&gt;=5,KR34&lt;=12),Listas!$G$38,IF(AND(KR34&gt;=1,KR34&lt;=4),Listas!$G$39,"-"))))</f>
        <v>-</v>
      </c>
      <c r="CO34" s="226"/>
      <c r="CP34" s="223"/>
      <c r="CQ34" s="223"/>
      <c r="CR34" s="113" t="str">
        <f>IF(AND(KW34&gt;=32,KW34&lt;=80),Listas!$G$36,IF(AND(KW34&gt;=16,KW34&lt;=24),Listas!$G$37,IF(AND(KW34&gt;=5,KW34&lt;=12),Listas!$G$38,IF(AND(KW34&gt;=1,KW34&lt;=4),Listas!$G$39,"-"))))</f>
        <v>-</v>
      </c>
      <c r="CS34" s="226"/>
      <c r="CT34" s="223"/>
      <c r="CU34" s="223"/>
      <c r="CV34" s="113" t="str">
        <f>IF(AND(LB34&gt;=32,LB34&lt;=80),Listas!$G$36,IF(AND(LB34&gt;=16,LB34&lt;=24),Listas!$G$37,IF(AND(LB34&gt;=5,LB34&lt;=12),Listas!$G$38,IF(AND(LB34&gt;=1,LB34&lt;=4),Listas!$G$39,"-"))))</f>
        <v>-</v>
      </c>
      <c r="CW34" s="226"/>
      <c r="CX34" s="223"/>
      <c r="CY34" s="223"/>
      <c r="CZ34" s="113" t="str">
        <f>IF(AND(LG34&gt;=32,LG34&lt;=80),Listas!$G$36,IF(AND(LG34&gt;=16,LG34&lt;=24),Listas!$G$37,IF(AND(LG34&gt;=5,LG34&lt;=12),Listas!$G$38,IF(AND(LG34&gt;=1,LG34&lt;=4),Listas!$G$39,"-"))))</f>
        <v>-</v>
      </c>
      <c r="DA34" s="226"/>
      <c r="DB34" s="223"/>
      <c r="DC34" s="223"/>
      <c r="DD34" s="113" t="str">
        <f>IF(AND(LL34&gt;=32,LL34&lt;=80),Listas!$G$36,IF(AND(LL34&gt;=16,LL34&lt;=24),Listas!$G$37,IF(AND(LL34&gt;=5,LL34&lt;=12),Listas!$G$38,IF(AND(LL34&gt;=1,LL34&lt;=4),Listas!$G$39,"-"))))</f>
        <v>-</v>
      </c>
      <c r="DE34" s="226"/>
      <c r="DF34" s="223"/>
      <c r="DG34" s="223"/>
      <c r="DH34" s="113" t="str">
        <f>IF(AND(LQ34&gt;=32,LQ34&lt;=80),Listas!$G$36,IF(AND(LQ34&gt;=16,LQ34&lt;=24),Listas!$G$37,IF(AND(LQ34&gt;=5,LQ34&lt;=12),Listas!$G$38,IF(AND(LQ34&gt;=1,LQ34&lt;=4),Listas!$G$39,"-"))))</f>
        <v>-</v>
      </c>
      <c r="DI34" s="226"/>
      <c r="DJ34" s="223"/>
      <c r="DK34" s="223"/>
      <c r="DL34" s="113" t="str">
        <f>IF(AND(LV34&gt;=32,LV34&lt;=80),Listas!$G$36,IF(AND(LV34&gt;=16,LV34&lt;=24),Listas!$G$37,IF(AND(LV34&gt;=5,LV34&lt;=12),Listas!$G$38,IF(AND(LV34&gt;=1,LV34&lt;=4),Listas!$G$39,"-"))))</f>
        <v>-</v>
      </c>
      <c r="DM34" s="226"/>
      <c r="DN34" s="223"/>
      <c r="DO34" s="223"/>
      <c r="DP34" s="113" t="str">
        <f>IF(AND(MA34&gt;=32,MA34&lt;=80),Listas!$G$36,IF(AND(MA34&gt;=16,MA34&lt;=24),Listas!$G$37,IF(AND(MA34&gt;=5,MA34&lt;=12),Listas!$G$38,IF(AND(MA34&gt;=1,MA34&lt;=4),Listas!$G$39,"-"))))</f>
        <v>-</v>
      </c>
      <c r="DQ34" s="226"/>
      <c r="DR34" s="223"/>
      <c r="DS34" s="223"/>
      <c r="DT34" s="113" t="str">
        <f>IF(AND(MF34&gt;=32,MF34&lt;=80),Listas!$G$36,IF(AND(MF34&gt;=16,MF34&lt;=24),Listas!$G$37,IF(AND(MF34&gt;=5,MF34&lt;=12),Listas!$G$38,IF(AND(MF34&gt;=1,MF34&lt;=4),Listas!$G$39,"-"))))</f>
        <v>-</v>
      </c>
      <c r="HM34" s="150" t="str">
        <f>IF('2.Datos'!A34&lt;&gt;"",'2.Datos'!A34,"")</f>
        <v/>
      </c>
      <c r="HN34" s="142" t="str">
        <f>IFERROR(VLOOKUP('2.Datos'!V34,Listas!$D$37:$E$41,2,FALSE),"")</f>
        <v/>
      </c>
      <c r="HO34" s="142" t="str">
        <f>IFERROR(VLOOKUP('2.Datos'!W34,Listas!$D$44:$E$48,2,FALSE),"")</f>
        <v/>
      </c>
      <c r="HP34" s="142" t="str">
        <f t="shared" si="0"/>
        <v/>
      </c>
      <c r="HQ34" s="151" t="str">
        <f t="shared" si="1"/>
        <v/>
      </c>
      <c r="HR34" s="103"/>
      <c r="HS34" s="142" t="str">
        <f>IFERROR(VLOOKUP('2.Datos'!AD34,Listas!$D$37:$E$41,2,FALSE),"")</f>
        <v/>
      </c>
      <c r="HT34" s="142" t="str">
        <f>IFERROR(VLOOKUP('2.Datos'!AE34,Listas!$D$44:$E$48,2,FALSE),"")</f>
        <v/>
      </c>
      <c r="HU34" s="151" t="str">
        <f t="shared" si="3"/>
        <v/>
      </c>
      <c r="HV34" s="151" t="str">
        <f t="shared" si="4"/>
        <v/>
      </c>
      <c r="HW34" s="103"/>
      <c r="HX34" s="142" t="str">
        <f>IFERROR(VLOOKUP('2.Datos'!AH34,Listas!$D$37:$E$41,2,FALSE),"")</f>
        <v/>
      </c>
      <c r="HY34" s="142" t="str">
        <f>IFERROR(VLOOKUP('2.Datos'!AI34,Listas!$D$44:$E$48,2,FALSE),"")</f>
        <v/>
      </c>
      <c r="HZ34" s="151" t="str">
        <f t="shared" si="5"/>
        <v/>
      </c>
      <c r="IA34" s="151" t="str">
        <f t="shared" si="6"/>
        <v/>
      </c>
      <c r="IB34" s="103"/>
      <c r="IC34" s="142" t="str">
        <f>IFERROR(VLOOKUP('2.Datos'!AL34,Listas!$D$37:$E$41,2,FALSE),"")</f>
        <v/>
      </c>
      <c r="ID34" s="142" t="str">
        <f>IFERROR(VLOOKUP('2.Datos'!AM34,Listas!$D$44:$E$48,2,FALSE),"")</f>
        <v/>
      </c>
      <c r="IE34" s="151" t="str">
        <f t="shared" si="7"/>
        <v/>
      </c>
      <c r="IF34" s="151" t="str">
        <f t="shared" si="8"/>
        <v/>
      </c>
      <c r="IG34" s="103"/>
      <c r="IH34" s="142" t="str">
        <f>IFERROR(VLOOKUP('2.Datos'!AP34,Listas!$D$37:$E$41,2,FALSE),"")</f>
        <v/>
      </c>
      <c r="II34" s="142" t="str">
        <f>IFERROR(VLOOKUP('2.Datos'!AQ34,Listas!$D$44:$E$48,2,FALSE),"")</f>
        <v/>
      </c>
      <c r="IJ34" s="151" t="str">
        <f t="shared" si="9"/>
        <v/>
      </c>
      <c r="IK34" s="151" t="str">
        <f t="shared" si="10"/>
        <v/>
      </c>
      <c r="IL34" s="103"/>
      <c r="IM34" s="142" t="str">
        <f>IFERROR(VLOOKUP('2.Datos'!AT34,Listas!$D$37:$E$41,2,FALSE),"")</f>
        <v/>
      </c>
      <c r="IN34" s="142" t="str">
        <f>IFERROR(VLOOKUP('2.Datos'!AU34,Listas!$D$44:$E$48,2,FALSE),"")</f>
        <v/>
      </c>
      <c r="IO34" s="151" t="str">
        <f t="shared" si="11"/>
        <v/>
      </c>
      <c r="IP34" s="151" t="str">
        <f t="shared" si="12"/>
        <v/>
      </c>
      <c r="IQ34" s="103"/>
      <c r="IR34" s="142" t="str">
        <f>IFERROR(VLOOKUP('2.Datos'!AX34,Listas!$D$37:$E$41,2,FALSE),"")</f>
        <v/>
      </c>
      <c r="IS34" s="142" t="str">
        <f>IFERROR(VLOOKUP('2.Datos'!AY34,Listas!$D$44:$E$48,2,FALSE),"")</f>
        <v/>
      </c>
      <c r="IT34" s="151" t="str">
        <f t="shared" si="13"/>
        <v/>
      </c>
      <c r="IU34" s="151" t="str">
        <f t="shared" si="14"/>
        <v/>
      </c>
      <c r="IV34" s="103"/>
      <c r="IW34" s="142" t="str">
        <f>IFERROR(VLOOKUP('2.Datos'!BB34,Listas!$D$37:$E$41,2,FALSE),"")</f>
        <v/>
      </c>
      <c r="IX34" s="142" t="str">
        <f>IFERROR(VLOOKUP('2.Datos'!BC34,Listas!$D$44:$E$48,2,FALSE),"")</f>
        <v/>
      </c>
      <c r="IY34" s="151" t="str">
        <f t="shared" si="15"/>
        <v/>
      </c>
      <c r="IZ34" s="151" t="str">
        <f t="shared" si="16"/>
        <v/>
      </c>
      <c r="JA34" s="103"/>
      <c r="JB34" s="142" t="str">
        <f>IFERROR(VLOOKUP('2.Datos'!BF34,Listas!$D$37:$E$41,2,FALSE),"")</f>
        <v/>
      </c>
      <c r="JC34" s="142" t="str">
        <f>IFERROR(VLOOKUP('2.Datos'!BG34,Listas!$D$44:$E$48,2,FALSE),"")</f>
        <v/>
      </c>
      <c r="JD34" s="151" t="str">
        <f t="shared" si="17"/>
        <v/>
      </c>
      <c r="JE34" s="151" t="str">
        <f t="shared" si="18"/>
        <v/>
      </c>
      <c r="JF34" s="103"/>
      <c r="JG34" s="142" t="str">
        <f>IFERROR(VLOOKUP('2.Datos'!BJ34,Listas!$D$37:$E$41,2,FALSE),"")</f>
        <v/>
      </c>
      <c r="JH34" s="142" t="str">
        <f>IFERROR(VLOOKUP('2.Datos'!BK34,Listas!$D$44:$E$48,2,FALSE),"")</f>
        <v/>
      </c>
      <c r="JI34" s="151" t="str">
        <f t="shared" si="19"/>
        <v/>
      </c>
      <c r="JJ34" s="151" t="str">
        <f t="shared" si="20"/>
        <v/>
      </c>
      <c r="JK34" s="103"/>
      <c r="JL34" s="142" t="str">
        <f>IFERROR(VLOOKUP('2.Datos'!BN34,Listas!$D$37:$E$41,2,FALSE),"")</f>
        <v/>
      </c>
      <c r="JM34" s="142" t="str">
        <f>IFERROR(VLOOKUP('2.Datos'!BO34,Listas!$D$44:$E$48,2,FALSE),"")</f>
        <v/>
      </c>
      <c r="JN34" s="151" t="str">
        <f t="shared" si="21"/>
        <v/>
      </c>
      <c r="JO34" s="151" t="str">
        <f t="shared" si="22"/>
        <v/>
      </c>
      <c r="JP34" s="103"/>
      <c r="JQ34" s="142" t="str">
        <f>IFERROR(VLOOKUP('2.Datos'!BR34,Listas!$D$37:$E$41,2,FALSE),"")</f>
        <v/>
      </c>
      <c r="JR34" s="142" t="str">
        <f>IFERROR(VLOOKUP('2.Datos'!BS34,Listas!$D$44:$E$48,2,FALSE),"")</f>
        <v/>
      </c>
      <c r="JS34" s="151" t="str">
        <f t="shared" si="23"/>
        <v/>
      </c>
      <c r="JT34" s="151" t="str">
        <f t="shared" si="24"/>
        <v/>
      </c>
      <c r="JU34" s="103"/>
      <c r="JV34" s="142" t="str">
        <f>IFERROR(VLOOKUP('2.Datos'!BV34,Listas!$D$37:$E$41,2,FALSE),"")</f>
        <v/>
      </c>
      <c r="JW34" s="142" t="str">
        <f>IFERROR(VLOOKUP('2.Datos'!BW34,Listas!$D$44:$E$48,2,FALSE),"")</f>
        <v/>
      </c>
      <c r="JX34" s="151" t="str">
        <f t="shared" si="25"/>
        <v/>
      </c>
      <c r="JY34" s="151" t="str">
        <f t="shared" si="26"/>
        <v/>
      </c>
      <c r="JZ34" s="103"/>
      <c r="KA34" s="142" t="str">
        <f>IFERROR(VLOOKUP('2.Datos'!BZ34,Listas!$D$37:$E$41,2,FALSE),"")</f>
        <v/>
      </c>
      <c r="KB34" s="142" t="str">
        <f>IFERROR(VLOOKUP('2.Datos'!CA34,Listas!$D$44:$E$48,2,FALSE),"")</f>
        <v/>
      </c>
      <c r="KC34" s="151" t="str">
        <f t="shared" si="27"/>
        <v/>
      </c>
      <c r="KD34" s="151" t="str">
        <f t="shared" si="28"/>
        <v/>
      </c>
      <c r="KE34" s="103"/>
      <c r="KF34" s="142" t="str">
        <f>IFERROR(VLOOKUP('2.Datos'!CD34,Listas!$D$37:$E$41,2,FALSE),"")</f>
        <v/>
      </c>
      <c r="KG34" s="142" t="str">
        <f>IFERROR(VLOOKUP('2.Datos'!CE34,Listas!$D$44:$E$48,2,FALSE),"")</f>
        <v/>
      </c>
      <c r="KH34" s="151" t="str">
        <f t="shared" si="29"/>
        <v/>
      </c>
      <c r="KI34" s="151" t="str">
        <f t="shared" si="30"/>
        <v/>
      </c>
      <c r="KJ34" s="103"/>
      <c r="KK34" s="142" t="str">
        <f>IFERROR(VLOOKUP('2.Datos'!CH34,Listas!$D$37:$E$41,2,FALSE),"")</f>
        <v/>
      </c>
      <c r="KL34" s="142" t="str">
        <f>IFERROR(VLOOKUP('2.Datos'!CI34,Listas!$D$44:$E$48,2,FALSE),"")</f>
        <v/>
      </c>
      <c r="KM34" s="151" t="str">
        <f t="shared" si="31"/>
        <v/>
      </c>
      <c r="KN34" s="151" t="str">
        <f t="shared" si="32"/>
        <v/>
      </c>
      <c r="KO34" s="103"/>
      <c r="KP34" s="142" t="str">
        <f>IFERROR(VLOOKUP('2.Datos'!CL34,Listas!$D$37:$E$41,2,FALSE),"")</f>
        <v/>
      </c>
      <c r="KQ34" s="142" t="str">
        <f>IFERROR(VLOOKUP('2.Datos'!CM34,Listas!$D$44:$E$48,2,FALSE),"")</f>
        <v/>
      </c>
      <c r="KR34" s="151" t="str">
        <f t="shared" si="33"/>
        <v/>
      </c>
      <c r="KS34" s="151" t="str">
        <f t="shared" si="34"/>
        <v/>
      </c>
      <c r="KT34" s="103"/>
      <c r="KU34" s="142" t="str">
        <f>IFERROR(VLOOKUP('2.Datos'!CP34,Listas!$D$37:$E$41,2,FALSE),"")</f>
        <v/>
      </c>
      <c r="KV34" s="142" t="str">
        <f>IFERROR(VLOOKUP('2.Datos'!CQ34,Listas!$D$44:$E$48,2,FALSE),"")</f>
        <v/>
      </c>
      <c r="KW34" s="151" t="str">
        <f t="shared" si="35"/>
        <v/>
      </c>
      <c r="KX34" s="151" t="str">
        <f t="shared" si="36"/>
        <v/>
      </c>
      <c r="KY34" s="103"/>
      <c r="KZ34" s="142" t="str">
        <f>IFERROR(VLOOKUP('2.Datos'!CT34,Listas!$D$37:$E$41,2,FALSE),"")</f>
        <v/>
      </c>
      <c r="LA34" s="142" t="str">
        <f>IFERROR(VLOOKUP('2.Datos'!CU34,Listas!$D$44:$E$48,2,FALSE),"")</f>
        <v/>
      </c>
      <c r="LB34" s="151" t="str">
        <f t="shared" si="37"/>
        <v/>
      </c>
      <c r="LC34" s="151" t="str">
        <f t="shared" si="38"/>
        <v/>
      </c>
      <c r="LD34" s="103"/>
      <c r="LE34" s="142" t="str">
        <f>IFERROR(VLOOKUP('2.Datos'!CX34,Listas!$D$37:$E$41,2,FALSE),"")</f>
        <v/>
      </c>
      <c r="LF34" s="142" t="str">
        <f>IFERROR(VLOOKUP('2.Datos'!CY34,Listas!$D$44:$E$48,2,FALSE),"")</f>
        <v/>
      </c>
      <c r="LG34" s="151" t="str">
        <f t="shared" si="39"/>
        <v/>
      </c>
      <c r="LH34" s="151" t="str">
        <f t="shared" si="40"/>
        <v/>
      </c>
      <c r="LI34" s="103"/>
      <c r="LJ34" s="142" t="str">
        <f>IFERROR(VLOOKUP('2.Datos'!DB34,Listas!$D$37:$E$41,2,FALSE),"")</f>
        <v/>
      </c>
      <c r="LK34" s="142" t="str">
        <f>IFERROR(VLOOKUP('2.Datos'!DC34,Listas!$D$44:$E$48,2,FALSE),"")</f>
        <v/>
      </c>
      <c r="LL34" s="151" t="str">
        <f t="shared" si="41"/>
        <v/>
      </c>
      <c r="LM34" s="151" t="str">
        <f t="shared" si="42"/>
        <v/>
      </c>
      <c r="LN34" s="103"/>
      <c r="LO34" s="142" t="str">
        <f>IFERROR(VLOOKUP('2.Datos'!DF34,Listas!$D$37:$E$41,2,FALSE),"")</f>
        <v/>
      </c>
      <c r="LP34" s="142" t="str">
        <f>IFERROR(VLOOKUP('2.Datos'!DG34,Listas!$D$44:$E$48,2,FALSE),"")</f>
        <v/>
      </c>
      <c r="LQ34" s="151" t="str">
        <f t="shared" si="43"/>
        <v/>
      </c>
      <c r="LR34" s="151" t="str">
        <f t="shared" si="44"/>
        <v/>
      </c>
      <c r="LS34" s="103"/>
      <c r="LT34" s="142" t="str">
        <f>IFERROR(VLOOKUP('2.Datos'!DJ34,Listas!$D$37:$E$41,2,FALSE),"")</f>
        <v/>
      </c>
      <c r="LU34" s="142" t="str">
        <f>IFERROR(VLOOKUP('2.Datos'!DK34,Listas!$D$44:$E$48,2,FALSE),"")</f>
        <v/>
      </c>
      <c r="LV34" s="151" t="str">
        <f t="shared" si="45"/>
        <v/>
      </c>
      <c r="LW34" s="151" t="str">
        <f t="shared" si="46"/>
        <v/>
      </c>
      <c r="LX34" s="103"/>
      <c r="LY34" s="142" t="str">
        <f>IFERROR(VLOOKUP('2.Datos'!DN34,Listas!$D$37:$E$41,2,FALSE),"")</f>
        <v/>
      </c>
      <c r="LZ34" s="142" t="str">
        <f>IFERROR(VLOOKUP('2.Datos'!DO34,Listas!$D$44:$E$48,2,FALSE),"")</f>
        <v/>
      </c>
      <c r="MA34" s="151" t="str">
        <f t="shared" si="47"/>
        <v/>
      </c>
      <c r="MB34" s="151" t="str">
        <f t="shared" si="48"/>
        <v/>
      </c>
      <c r="MC34" s="103"/>
      <c r="MD34" s="142" t="str">
        <f>IFERROR(VLOOKUP('2.Datos'!DR34,Listas!$D$37:$E$41,2,FALSE),"")</f>
        <v/>
      </c>
      <c r="ME34" s="142" t="str">
        <f>IFERROR(VLOOKUP('2.Datos'!DS34,Listas!$D$44:$E$48,2,FALSE),"")</f>
        <v/>
      </c>
      <c r="MF34" s="151" t="str">
        <f t="shared" si="49"/>
        <v/>
      </c>
      <c r="MG34" s="151" t="str">
        <f t="shared" si="50"/>
        <v/>
      </c>
      <c r="MH34"/>
    </row>
    <row r="35" spans="1:346" ht="46.5" customHeight="1" x14ac:dyDescent="0.25">
      <c r="A35" s="232"/>
      <c r="B35" s="223"/>
      <c r="C35" s="223"/>
      <c r="D35" s="225"/>
      <c r="E35" s="225"/>
      <c r="F35" s="226"/>
      <c r="G35" s="223"/>
      <c r="H35" s="226"/>
      <c r="I35" s="226"/>
      <c r="J35" s="226"/>
      <c r="K35" s="226"/>
      <c r="L35" s="227"/>
      <c r="M35" s="224"/>
      <c r="N35" s="228"/>
      <c r="O35" s="228"/>
      <c r="P35" s="228"/>
      <c r="Q35" s="228"/>
      <c r="R35" s="228"/>
      <c r="S35" s="228"/>
      <c r="T35" s="228"/>
      <c r="U35" s="228"/>
      <c r="V35" s="223"/>
      <c r="W35" s="223"/>
      <c r="X35" s="229" t="str">
        <f>IF(AND(HP35&gt;=32,HP35&lt;=80),Listas!$G$36,IF(AND(HP35&gt;=16,HP35&lt;=24),Listas!$G$37,IF(AND(HP35&gt;=5,HP35&lt;=12),Listas!$G$38,IF(AND(HP35&gt;=1,HP35&lt;=4),Listas!$G$39,"-"))))</f>
        <v>-</v>
      </c>
      <c r="Y35" s="230" t="str">
        <f t="shared" si="2"/>
        <v/>
      </c>
      <c r="Z35" s="230" t="str">
        <f>IFERROR(VLOOKUP(L35,Listas!$H$4:$I$8,2,FALSE),"")</f>
        <v/>
      </c>
      <c r="AA35" s="233"/>
      <c r="AB35" s="234"/>
      <c r="AC35" s="231"/>
      <c r="AD35" s="223"/>
      <c r="AE35" s="223"/>
      <c r="AF35" s="113" t="str">
        <f>IF(AND(HU35&gt;=32,HU35&lt;=80),Listas!$G$36,IF(AND(HU35&gt;=16,HU35&lt;=24),Listas!$G$37,IF(AND(HU35&gt;=5,HU35&lt;=12),Listas!$G$38,IF(AND(HU35&gt;=1,HU35&lt;=4),Listas!$G$39,"-"))))</f>
        <v>-</v>
      </c>
      <c r="AG35" s="226"/>
      <c r="AH35" s="223"/>
      <c r="AI35" s="223"/>
      <c r="AJ35" s="113" t="str">
        <f>IF(AND(HZ35&gt;=32,HZ35&lt;=80),Listas!$G$36,IF(AND(HZ35&gt;=16,HZ35&lt;=24),Listas!$G$37,IF(AND(HZ35&gt;=5,HZ35&lt;=12),Listas!$G$38,IF(AND(HZ35&gt;=1,HZ35&lt;=4),Listas!$G$39,"-"))))</f>
        <v>-</v>
      </c>
      <c r="AK35" s="226"/>
      <c r="AL35" s="223"/>
      <c r="AM35" s="223"/>
      <c r="AN35" s="113" t="str">
        <f>IF(AND(IE35&gt;=32,IE35&lt;=80),Listas!$G$36,IF(AND(IE35&gt;=16,IE35&lt;=24),Listas!$G$37,IF(AND(IE35&gt;=5,IE35&lt;=12),Listas!$G$38,IF(AND(IE35&gt;=1,IE35&lt;=4),Listas!$G$39,"-"))))</f>
        <v>-</v>
      </c>
      <c r="AO35" s="226"/>
      <c r="AP35" s="223"/>
      <c r="AQ35" s="223"/>
      <c r="AR35" s="113" t="str">
        <f>IF(AND(IJ35&gt;=32,IJ35&lt;=80),Listas!$G$36,IF(AND(IJ35&gt;=16,IJ35&lt;=24),Listas!$G$37,IF(AND(IJ35&gt;=5,IJ35&lt;=12),Listas!$G$38,IF(AND(IJ35&gt;=1,IJ35&lt;=4),Listas!$G$39,"-"))))</f>
        <v>-</v>
      </c>
      <c r="AS35" s="226"/>
      <c r="AT35" s="223"/>
      <c r="AU35" s="223"/>
      <c r="AV35" s="113" t="str">
        <f>IF(AND(IO35&gt;=32,IO35&lt;=80),Listas!$G$36,IF(AND(IO35&gt;=16,IO35&lt;=24),Listas!$G$37,IF(AND(IO35&gt;=5,IO35&lt;=12),Listas!$G$38,IF(AND(IO35&gt;=1,IO35&lt;=4),Listas!$G$39,"-"))))</f>
        <v>-</v>
      </c>
      <c r="AW35" s="226"/>
      <c r="AX35" s="223"/>
      <c r="AY35" s="223"/>
      <c r="AZ35" s="113" t="str">
        <f>IF(AND(IT35&gt;=32,IT35&lt;=80),Listas!$G$36,IF(AND(IT35&gt;=16,IT35&lt;=24),Listas!$G$37,IF(AND(IT35&gt;=5,IT35&lt;=12),Listas!$G$38,IF(AND(IT35&gt;=1,IT35&lt;=4),Listas!$G$39,"-"))))</f>
        <v>-</v>
      </c>
      <c r="BA35" s="226"/>
      <c r="BB35" s="223"/>
      <c r="BC35" s="223"/>
      <c r="BD35" s="113" t="str">
        <f>IF(AND(IY35&gt;=32,IY35&lt;=80),Listas!$G$36,IF(AND(IY35&gt;=16,IY35&lt;=24),Listas!$G$37,IF(AND(IY35&gt;=5,IY35&lt;=12),Listas!$G$38,IF(AND(IY35&gt;=1,IY35&lt;=4),Listas!$G$39,"-"))))</f>
        <v>-</v>
      </c>
      <c r="BE35" s="226"/>
      <c r="BF35" s="223"/>
      <c r="BG35" s="223"/>
      <c r="BH35" s="113" t="str">
        <f>IF(AND(JD35&gt;=32,JD35&lt;=80),Listas!$G$36,IF(AND(JD35&gt;=16,JD35&lt;=24),Listas!$G$37,IF(AND(JD35&gt;=5,JD35&lt;=12),Listas!$G$38,IF(AND(JD35&gt;=1,JD35&lt;=4),Listas!$G$39,"-"))))</f>
        <v>-</v>
      </c>
      <c r="BI35" s="226"/>
      <c r="BJ35" s="223"/>
      <c r="BK35" s="223"/>
      <c r="BL35" s="113" t="str">
        <f>IF(AND(JI35&gt;=32,JI35&lt;=80),Listas!$G$36,IF(AND(JI35&gt;=16,JI35&lt;=24),Listas!$G$37,IF(AND(JI35&gt;=5,JI35&lt;=12),Listas!$G$38,IF(AND(JI35&gt;=1,JI35&lt;=4),Listas!$G$39,"-"))))</f>
        <v>-</v>
      </c>
      <c r="BM35" s="226"/>
      <c r="BN35" s="223"/>
      <c r="BO35" s="223"/>
      <c r="BP35" s="113" t="str">
        <f>IF(AND(JN35&gt;=32,JN35&lt;=80),Listas!$G$36,IF(AND(JN35&gt;=16,JN35&lt;=24),Listas!$G$37,IF(AND(JN35&gt;=5,JN35&lt;=12),Listas!$G$38,IF(AND(JN35&gt;=1,JN35&lt;=4),Listas!$G$39,"-"))))</f>
        <v>-</v>
      </c>
      <c r="BQ35" s="226"/>
      <c r="BR35" s="223"/>
      <c r="BS35" s="223"/>
      <c r="BT35" s="113" t="str">
        <f>IF(AND(JS35&gt;=32,JS35&lt;=80),Listas!$G$36,IF(AND(JS35&gt;=16,JS35&lt;=24),Listas!$G$37,IF(AND(JS35&gt;=5,JS35&lt;=12),Listas!$G$38,IF(AND(JS35&gt;=1,JS35&lt;=4),Listas!$G$39,"-"))))</f>
        <v>-</v>
      </c>
      <c r="BU35" s="226"/>
      <c r="BV35" s="223"/>
      <c r="BW35" s="223"/>
      <c r="BX35" s="113" t="str">
        <f>IF(AND(JX35&gt;=32,JX35&lt;=80),Listas!$G$36,IF(AND(JX35&gt;=16,JX35&lt;=24),Listas!$G$37,IF(AND(JX35&gt;=5,JX35&lt;=12),Listas!$G$38,IF(AND(JX35&gt;=1,JX35&lt;=4),Listas!$G$39,"-"))))</f>
        <v>-</v>
      </c>
      <c r="BY35" s="226"/>
      <c r="BZ35" s="223"/>
      <c r="CA35" s="223"/>
      <c r="CB35" s="113" t="str">
        <f>IF(AND(KC35&gt;=32,KC35&lt;=80),Listas!$G$36,IF(AND(KC35&gt;=16,KC35&lt;=24),Listas!$G$37,IF(AND(KC35&gt;=5,KC35&lt;=12),Listas!$G$38,IF(AND(KC35&gt;=1,KC35&lt;=4),Listas!$G$39,"-"))))</f>
        <v>-</v>
      </c>
      <c r="CC35" s="226"/>
      <c r="CD35" s="223"/>
      <c r="CE35" s="223"/>
      <c r="CF35" s="113" t="str">
        <f>IF(AND(KH35&gt;=32,KH35&lt;=80),Listas!$G$36,IF(AND(KH35&gt;=16,KH35&lt;=24),Listas!$G$37,IF(AND(KH35&gt;=5,KH35&lt;=12),Listas!$G$38,IF(AND(KH35&gt;=1,KH35&lt;=4),Listas!$G$39,"-"))))</f>
        <v>-</v>
      </c>
      <c r="CG35" s="226"/>
      <c r="CH35" s="223"/>
      <c r="CI35" s="223"/>
      <c r="CJ35" s="113" t="str">
        <f>IF(AND(KM35&gt;=32,KM35&lt;=80),Listas!$G$36,IF(AND(KM35&gt;=16,KM35&lt;=24),Listas!$G$37,IF(AND(KM35&gt;=5,KM35&lt;=12),Listas!$G$38,IF(AND(KM35&gt;=1,KM35&lt;=4),Listas!$G$39,"-"))))</f>
        <v>-</v>
      </c>
      <c r="CK35" s="226"/>
      <c r="CL35" s="223"/>
      <c r="CM35" s="223"/>
      <c r="CN35" s="113" t="str">
        <f>IF(AND(KR35&gt;=32,KR35&lt;=80),Listas!$G$36,IF(AND(KR35&gt;=16,KR35&lt;=24),Listas!$G$37,IF(AND(KR35&gt;=5,KR35&lt;=12),Listas!$G$38,IF(AND(KR35&gt;=1,KR35&lt;=4),Listas!$G$39,"-"))))</f>
        <v>-</v>
      </c>
      <c r="CO35" s="226"/>
      <c r="CP35" s="223"/>
      <c r="CQ35" s="223"/>
      <c r="CR35" s="113" t="str">
        <f>IF(AND(KW35&gt;=32,KW35&lt;=80),Listas!$G$36,IF(AND(KW35&gt;=16,KW35&lt;=24),Listas!$G$37,IF(AND(KW35&gt;=5,KW35&lt;=12),Listas!$G$38,IF(AND(KW35&gt;=1,KW35&lt;=4),Listas!$G$39,"-"))))</f>
        <v>-</v>
      </c>
      <c r="CS35" s="226"/>
      <c r="CT35" s="223"/>
      <c r="CU35" s="223"/>
      <c r="CV35" s="113" t="str">
        <f>IF(AND(LB35&gt;=32,LB35&lt;=80),Listas!$G$36,IF(AND(LB35&gt;=16,LB35&lt;=24),Listas!$G$37,IF(AND(LB35&gt;=5,LB35&lt;=12),Listas!$G$38,IF(AND(LB35&gt;=1,LB35&lt;=4),Listas!$G$39,"-"))))</f>
        <v>-</v>
      </c>
      <c r="CW35" s="226"/>
      <c r="CX35" s="223"/>
      <c r="CY35" s="223"/>
      <c r="CZ35" s="113" t="str">
        <f>IF(AND(LG35&gt;=32,LG35&lt;=80),Listas!$G$36,IF(AND(LG35&gt;=16,LG35&lt;=24),Listas!$G$37,IF(AND(LG35&gt;=5,LG35&lt;=12),Listas!$G$38,IF(AND(LG35&gt;=1,LG35&lt;=4),Listas!$G$39,"-"))))</f>
        <v>-</v>
      </c>
      <c r="DA35" s="226"/>
      <c r="DB35" s="223"/>
      <c r="DC35" s="223"/>
      <c r="DD35" s="113" t="str">
        <f>IF(AND(LL35&gt;=32,LL35&lt;=80),Listas!$G$36,IF(AND(LL35&gt;=16,LL35&lt;=24),Listas!$G$37,IF(AND(LL35&gt;=5,LL35&lt;=12),Listas!$G$38,IF(AND(LL35&gt;=1,LL35&lt;=4),Listas!$G$39,"-"))))</f>
        <v>-</v>
      </c>
      <c r="DE35" s="226"/>
      <c r="DF35" s="223"/>
      <c r="DG35" s="223"/>
      <c r="DH35" s="113" t="str">
        <f>IF(AND(LQ35&gt;=32,LQ35&lt;=80),Listas!$G$36,IF(AND(LQ35&gt;=16,LQ35&lt;=24),Listas!$G$37,IF(AND(LQ35&gt;=5,LQ35&lt;=12),Listas!$G$38,IF(AND(LQ35&gt;=1,LQ35&lt;=4),Listas!$G$39,"-"))))</f>
        <v>-</v>
      </c>
      <c r="DI35" s="226"/>
      <c r="DJ35" s="223"/>
      <c r="DK35" s="223"/>
      <c r="DL35" s="113" t="str">
        <f>IF(AND(LV35&gt;=32,LV35&lt;=80),Listas!$G$36,IF(AND(LV35&gt;=16,LV35&lt;=24),Listas!$G$37,IF(AND(LV35&gt;=5,LV35&lt;=12),Listas!$G$38,IF(AND(LV35&gt;=1,LV35&lt;=4),Listas!$G$39,"-"))))</f>
        <v>-</v>
      </c>
      <c r="DM35" s="226"/>
      <c r="DN35" s="223"/>
      <c r="DO35" s="223"/>
      <c r="DP35" s="113" t="str">
        <f>IF(AND(MA35&gt;=32,MA35&lt;=80),Listas!$G$36,IF(AND(MA35&gt;=16,MA35&lt;=24),Listas!$G$37,IF(AND(MA35&gt;=5,MA35&lt;=12),Listas!$G$38,IF(AND(MA35&gt;=1,MA35&lt;=4),Listas!$G$39,"-"))))</f>
        <v>-</v>
      </c>
      <c r="DQ35" s="226"/>
      <c r="DR35" s="223"/>
      <c r="DS35" s="223"/>
      <c r="DT35" s="113" t="str">
        <f>IF(AND(MF35&gt;=32,MF35&lt;=80),Listas!$G$36,IF(AND(MF35&gt;=16,MF35&lt;=24),Listas!$G$37,IF(AND(MF35&gt;=5,MF35&lt;=12),Listas!$G$38,IF(AND(MF35&gt;=1,MF35&lt;=4),Listas!$G$39,"-"))))</f>
        <v>-</v>
      </c>
      <c r="HM35" s="150" t="str">
        <f>IF('2.Datos'!A35&lt;&gt;"",'2.Datos'!A35,"")</f>
        <v/>
      </c>
      <c r="HN35" s="142" t="str">
        <f>IFERROR(VLOOKUP('2.Datos'!V35,Listas!$D$37:$E$41,2,FALSE),"")</f>
        <v/>
      </c>
      <c r="HO35" s="142" t="str">
        <f>IFERROR(VLOOKUP('2.Datos'!W35,Listas!$D$44:$E$48,2,FALSE),"")</f>
        <v/>
      </c>
      <c r="HP35" s="142" t="str">
        <f t="shared" ref="HP35:HP66" si="51">IFERROR(HN35*HO35,"")</f>
        <v/>
      </c>
      <c r="HQ35" s="151" t="str">
        <f t="shared" ref="HQ35:HQ66" si="52">IF(AND($HM35&lt;&gt;"",HP35&lt;&gt;""),CONCATENATE(HN35,HO35)*1,IF(AND($HM35&lt;&gt;"",HP35=""),"-",""))</f>
        <v/>
      </c>
      <c r="HR35" s="103"/>
      <c r="HS35" s="142" t="str">
        <f>IFERROR(VLOOKUP('2.Datos'!AD35,Listas!$D$37:$E$41,2,FALSE),"")</f>
        <v/>
      </c>
      <c r="HT35" s="142" t="str">
        <f>IFERROR(VLOOKUP('2.Datos'!AE35,Listas!$D$44:$E$48,2,FALSE),"")</f>
        <v/>
      </c>
      <c r="HU35" s="151" t="str">
        <f t="shared" si="3"/>
        <v/>
      </c>
      <c r="HV35" s="151" t="str">
        <f t="shared" si="4"/>
        <v/>
      </c>
      <c r="HW35" s="103"/>
      <c r="HX35" s="142" t="str">
        <f>IFERROR(VLOOKUP('2.Datos'!AH35,Listas!$D$37:$E$41,2,FALSE),"")</f>
        <v/>
      </c>
      <c r="HY35" s="142" t="str">
        <f>IFERROR(VLOOKUP('2.Datos'!AI35,Listas!$D$44:$E$48,2,FALSE),"")</f>
        <v/>
      </c>
      <c r="HZ35" s="151" t="str">
        <f t="shared" si="5"/>
        <v/>
      </c>
      <c r="IA35" s="151" t="str">
        <f t="shared" si="6"/>
        <v/>
      </c>
      <c r="IB35" s="103"/>
      <c r="IC35" s="142" t="str">
        <f>IFERROR(VLOOKUP('2.Datos'!AL35,Listas!$D$37:$E$41,2,FALSE),"")</f>
        <v/>
      </c>
      <c r="ID35" s="142" t="str">
        <f>IFERROR(VLOOKUP('2.Datos'!AM35,Listas!$D$44:$E$48,2,FALSE),"")</f>
        <v/>
      </c>
      <c r="IE35" s="151" t="str">
        <f t="shared" si="7"/>
        <v/>
      </c>
      <c r="IF35" s="151" t="str">
        <f t="shared" si="8"/>
        <v/>
      </c>
      <c r="IG35" s="103"/>
      <c r="IH35" s="142" t="str">
        <f>IFERROR(VLOOKUP('2.Datos'!AP35,Listas!$D$37:$E$41,2,FALSE),"")</f>
        <v/>
      </c>
      <c r="II35" s="142" t="str">
        <f>IFERROR(VLOOKUP('2.Datos'!AQ35,Listas!$D$44:$E$48,2,FALSE),"")</f>
        <v/>
      </c>
      <c r="IJ35" s="151" t="str">
        <f t="shared" si="9"/>
        <v/>
      </c>
      <c r="IK35" s="151" t="str">
        <f t="shared" si="10"/>
        <v/>
      </c>
      <c r="IL35" s="103"/>
      <c r="IM35" s="142" t="str">
        <f>IFERROR(VLOOKUP('2.Datos'!AT35,Listas!$D$37:$E$41,2,FALSE),"")</f>
        <v/>
      </c>
      <c r="IN35" s="142" t="str">
        <f>IFERROR(VLOOKUP('2.Datos'!AU35,Listas!$D$44:$E$48,2,FALSE),"")</f>
        <v/>
      </c>
      <c r="IO35" s="151" t="str">
        <f t="shared" si="11"/>
        <v/>
      </c>
      <c r="IP35" s="151" t="str">
        <f t="shared" si="12"/>
        <v/>
      </c>
      <c r="IQ35" s="103"/>
      <c r="IR35" s="142" t="str">
        <f>IFERROR(VLOOKUP('2.Datos'!AX35,Listas!$D$37:$E$41,2,FALSE),"")</f>
        <v/>
      </c>
      <c r="IS35" s="142" t="str">
        <f>IFERROR(VLOOKUP('2.Datos'!AY35,Listas!$D$44:$E$48,2,FALSE),"")</f>
        <v/>
      </c>
      <c r="IT35" s="151" t="str">
        <f t="shared" si="13"/>
        <v/>
      </c>
      <c r="IU35" s="151" t="str">
        <f t="shared" si="14"/>
        <v/>
      </c>
      <c r="IV35" s="103"/>
      <c r="IW35" s="142" t="str">
        <f>IFERROR(VLOOKUP('2.Datos'!BB35,Listas!$D$37:$E$41,2,FALSE),"")</f>
        <v/>
      </c>
      <c r="IX35" s="142" t="str">
        <f>IFERROR(VLOOKUP('2.Datos'!BC35,Listas!$D$44:$E$48,2,FALSE),"")</f>
        <v/>
      </c>
      <c r="IY35" s="151" t="str">
        <f t="shared" si="15"/>
        <v/>
      </c>
      <c r="IZ35" s="151" t="str">
        <f t="shared" si="16"/>
        <v/>
      </c>
      <c r="JA35" s="103"/>
      <c r="JB35" s="142" t="str">
        <f>IFERROR(VLOOKUP('2.Datos'!BF35,Listas!$D$37:$E$41,2,FALSE),"")</f>
        <v/>
      </c>
      <c r="JC35" s="142" t="str">
        <f>IFERROR(VLOOKUP('2.Datos'!BG35,Listas!$D$44:$E$48,2,FALSE),"")</f>
        <v/>
      </c>
      <c r="JD35" s="151" t="str">
        <f t="shared" si="17"/>
        <v/>
      </c>
      <c r="JE35" s="151" t="str">
        <f t="shared" si="18"/>
        <v/>
      </c>
      <c r="JF35" s="103"/>
      <c r="JG35" s="142" t="str">
        <f>IFERROR(VLOOKUP('2.Datos'!BJ35,Listas!$D$37:$E$41,2,FALSE),"")</f>
        <v/>
      </c>
      <c r="JH35" s="142" t="str">
        <f>IFERROR(VLOOKUP('2.Datos'!BK35,Listas!$D$44:$E$48,2,FALSE),"")</f>
        <v/>
      </c>
      <c r="JI35" s="151" t="str">
        <f t="shared" si="19"/>
        <v/>
      </c>
      <c r="JJ35" s="151" t="str">
        <f t="shared" si="20"/>
        <v/>
      </c>
      <c r="JK35" s="103"/>
      <c r="JL35" s="142" t="str">
        <f>IFERROR(VLOOKUP('2.Datos'!BN35,Listas!$D$37:$E$41,2,FALSE),"")</f>
        <v/>
      </c>
      <c r="JM35" s="142" t="str">
        <f>IFERROR(VLOOKUP('2.Datos'!BO35,Listas!$D$44:$E$48,2,FALSE),"")</f>
        <v/>
      </c>
      <c r="JN35" s="151" t="str">
        <f t="shared" si="21"/>
        <v/>
      </c>
      <c r="JO35" s="151" t="str">
        <f t="shared" si="22"/>
        <v/>
      </c>
      <c r="JP35" s="103"/>
      <c r="JQ35" s="142" t="str">
        <f>IFERROR(VLOOKUP('2.Datos'!BR35,Listas!$D$37:$E$41,2,FALSE),"")</f>
        <v/>
      </c>
      <c r="JR35" s="142" t="str">
        <f>IFERROR(VLOOKUP('2.Datos'!BS35,Listas!$D$44:$E$48,2,FALSE),"")</f>
        <v/>
      </c>
      <c r="JS35" s="151" t="str">
        <f t="shared" si="23"/>
        <v/>
      </c>
      <c r="JT35" s="151" t="str">
        <f t="shared" si="24"/>
        <v/>
      </c>
      <c r="JU35" s="103"/>
      <c r="JV35" s="142" t="str">
        <f>IFERROR(VLOOKUP('2.Datos'!BV35,Listas!$D$37:$E$41,2,FALSE),"")</f>
        <v/>
      </c>
      <c r="JW35" s="142" t="str">
        <f>IFERROR(VLOOKUP('2.Datos'!BW35,Listas!$D$44:$E$48,2,FALSE),"")</f>
        <v/>
      </c>
      <c r="JX35" s="151" t="str">
        <f t="shared" si="25"/>
        <v/>
      </c>
      <c r="JY35" s="151" t="str">
        <f t="shared" si="26"/>
        <v/>
      </c>
      <c r="JZ35" s="103"/>
      <c r="KA35" s="142" t="str">
        <f>IFERROR(VLOOKUP('2.Datos'!BZ35,Listas!$D$37:$E$41,2,FALSE),"")</f>
        <v/>
      </c>
      <c r="KB35" s="142" t="str">
        <f>IFERROR(VLOOKUP('2.Datos'!CA35,Listas!$D$44:$E$48,2,FALSE),"")</f>
        <v/>
      </c>
      <c r="KC35" s="151" t="str">
        <f t="shared" si="27"/>
        <v/>
      </c>
      <c r="KD35" s="151" t="str">
        <f t="shared" si="28"/>
        <v/>
      </c>
      <c r="KE35" s="103"/>
      <c r="KF35" s="142" t="str">
        <f>IFERROR(VLOOKUP('2.Datos'!CD35,Listas!$D$37:$E$41,2,FALSE),"")</f>
        <v/>
      </c>
      <c r="KG35" s="142" t="str">
        <f>IFERROR(VLOOKUP('2.Datos'!CE35,Listas!$D$44:$E$48,2,FALSE),"")</f>
        <v/>
      </c>
      <c r="KH35" s="151" t="str">
        <f t="shared" si="29"/>
        <v/>
      </c>
      <c r="KI35" s="151" t="str">
        <f t="shared" si="30"/>
        <v/>
      </c>
      <c r="KJ35" s="103"/>
      <c r="KK35" s="142" t="str">
        <f>IFERROR(VLOOKUP('2.Datos'!CH35,Listas!$D$37:$E$41,2,FALSE),"")</f>
        <v/>
      </c>
      <c r="KL35" s="142" t="str">
        <f>IFERROR(VLOOKUP('2.Datos'!CI35,Listas!$D$44:$E$48,2,FALSE),"")</f>
        <v/>
      </c>
      <c r="KM35" s="151" t="str">
        <f t="shared" si="31"/>
        <v/>
      </c>
      <c r="KN35" s="151" t="str">
        <f t="shared" si="32"/>
        <v/>
      </c>
      <c r="KO35" s="103"/>
      <c r="KP35" s="142" t="str">
        <f>IFERROR(VLOOKUP('2.Datos'!CL35,Listas!$D$37:$E$41,2,FALSE),"")</f>
        <v/>
      </c>
      <c r="KQ35" s="142" t="str">
        <f>IFERROR(VLOOKUP('2.Datos'!CM35,Listas!$D$44:$E$48,2,FALSE),"")</f>
        <v/>
      </c>
      <c r="KR35" s="151" t="str">
        <f t="shared" si="33"/>
        <v/>
      </c>
      <c r="KS35" s="151" t="str">
        <f t="shared" si="34"/>
        <v/>
      </c>
      <c r="KT35" s="103"/>
      <c r="KU35" s="142" t="str">
        <f>IFERROR(VLOOKUP('2.Datos'!CP35,Listas!$D$37:$E$41,2,FALSE),"")</f>
        <v/>
      </c>
      <c r="KV35" s="142" t="str">
        <f>IFERROR(VLOOKUP('2.Datos'!CQ35,Listas!$D$44:$E$48,2,FALSE),"")</f>
        <v/>
      </c>
      <c r="KW35" s="151" t="str">
        <f t="shared" si="35"/>
        <v/>
      </c>
      <c r="KX35" s="151" t="str">
        <f t="shared" si="36"/>
        <v/>
      </c>
      <c r="KY35" s="103"/>
      <c r="KZ35" s="142" t="str">
        <f>IFERROR(VLOOKUP('2.Datos'!CT35,Listas!$D$37:$E$41,2,FALSE),"")</f>
        <v/>
      </c>
      <c r="LA35" s="142" t="str">
        <f>IFERROR(VLOOKUP('2.Datos'!CU35,Listas!$D$44:$E$48,2,FALSE),"")</f>
        <v/>
      </c>
      <c r="LB35" s="151" t="str">
        <f t="shared" si="37"/>
        <v/>
      </c>
      <c r="LC35" s="151" t="str">
        <f t="shared" si="38"/>
        <v/>
      </c>
      <c r="LD35" s="103"/>
      <c r="LE35" s="142" t="str">
        <f>IFERROR(VLOOKUP('2.Datos'!CX35,Listas!$D$37:$E$41,2,FALSE),"")</f>
        <v/>
      </c>
      <c r="LF35" s="142" t="str">
        <f>IFERROR(VLOOKUP('2.Datos'!CY35,Listas!$D$44:$E$48,2,FALSE),"")</f>
        <v/>
      </c>
      <c r="LG35" s="151" t="str">
        <f t="shared" si="39"/>
        <v/>
      </c>
      <c r="LH35" s="151" t="str">
        <f t="shared" si="40"/>
        <v/>
      </c>
      <c r="LI35" s="103"/>
      <c r="LJ35" s="142" t="str">
        <f>IFERROR(VLOOKUP('2.Datos'!DB35,Listas!$D$37:$E$41,2,FALSE),"")</f>
        <v/>
      </c>
      <c r="LK35" s="142" t="str">
        <f>IFERROR(VLOOKUP('2.Datos'!DC35,Listas!$D$44:$E$48,2,FALSE),"")</f>
        <v/>
      </c>
      <c r="LL35" s="151" t="str">
        <f t="shared" si="41"/>
        <v/>
      </c>
      <c r="LM35" s="151" t="str">
        <f t="shared" si="42"/>
        <v/>
      </c>
      <c r="LN35" s="103"/>
      <c r="LO35" s="142" t="str">
        <f>IFERROR(VLOOKUP('2.Datos'!DF35,Listas!$D$37:$E$41,2,FALSE),"")</f>
        <v/>
      </c>
      <c r="LP35" s="142" t="str">
        <f>IFERROR(VLOOKUP('2.Datos'!DG35,Listas!$D$44:$E$48,2,FALSE),"")</f>
        <v/>
      </c>
      <c r="LQ35" s="151" t="str">
        <f t="shared" si="43"/>
        <v/>
      </c>
      <c r="LR35" s="151" t="str">
        <f t="shared" si="44"/>
        <v/>
      </c>
      <c r="LS35" s="103"/>
      <c r="LT35" s="142" t="str">
        <f>IFERROR(VLOOKUP('2.Datos'!DJ35,Listas!$D$37:$E$41,2,FALSE),"")</f>
        <v/>
      </c>
      <c r="LU35" s="142" t="str">
        <f>IFERROR(VLOOKUP('2.Datos'!DK35,Listas!$D$44:$E$48,2,FALSE),"")</f>
        <v/>
      </c>
      <c r="LV35" s="151" t="str">
        <f t="shared" si="45"/>
        <v/>
      </c>
      <c r="LW35" s="151" t="str">
        <f t="shared" si="46"/>
        <v/>
      </c>
      <c r="LX35" s="103"/>
      <c r="LY35" s="142" t="str">
        <f>IFERROR(VLOOKUP('2.Datos'!DN35,Listas!$D$37:$E$41,2,FALSE),"")</f>
        <v/>
      </c>
      <c r="LZ35" s="142" t="str">
        <f>IFERROR(VLOOKUP('2.Datos'!DO35,Listas!$D$44:$E$48,2,FALSE),"")</f>
        <v/>
      </c>
      <c r="MA35" s="151" t="str">
        <f t="shared" si="47"/>
        <v/>
      </c>
      <c r="MB35" s="151" t="str">
        <f t="shared" si="48"/>
        <v/>
      </c>
      <c r="MC35" s="103"/>
      <c r="MD35" s="142" t="str">
        <f>IFERROR(VLOOKUP('2.Datos'!DR35,Listas!$D$37:$E$41,2,FALSE),"")</f>
        <v/>
      </c>
      <c r="ME35" s="142" t="str">
        <f>IFERROR(VLOOKUP('2.Datos'!DS35,Listas!$D$44:$E$48,2,FALSE),"")</f>
        <v/>
      </c>
      <c r="MF35" s="151" t="str">
        <f t="shared" si="49"/>
        <v/>
      </c>
      <c r="MG35" s="151" t="str">
        <f t="shared" si="50"/>
        <v/>
      </c>
      <c r="MH35"/>
    </row>
    <row r="36" spans="1:346" ht="46.5" customHeight="1" x14ac:dyDescent="0.25">
      <c r="A36" s="232"/>
      <c r="B36" s="223"/>
      <c r="C36" s="223"/>
      <c r="D36" s="225"/>
      <c r="E36" s="225"/>
      <c r="F36" s="226"/>
      <c r="G36" s="223"/>
      <c r="H36" s="226"/>
      <c r="I36" s="226"/>
      <c r="J36" s="226"/>
      <c r="K36" s="226"/>
      <c r="L36" s="227"/>
      <c r="M36" s="224"/>
      <c r="N36" s="228"/>
      <c r="O36" s="228"/>
      <c r="P36" s="228"/>
      <c r="Q36" s="228"/>
      <c r="R36" s="228"/>
      <c r="S36" s="228"/>
      <c r="T36" s="228"/>
      <c r="U36" s="228"/>
      <c r="V36" s="223"/>
      <c r="W36" s="223"/>
      <c r="X36" s="229" t="str">
        <f>IF(AND(HP36&gt;=32,HP36&lt;=80),Listas!$G$36,IF(AND(HP36&gt;=16,HP36&lt;=24),Listas!$G$37,IF(AND(HP36&gt;=5,HP36&lt;=12),Listas!$G$38,IF(AND(HP36&gt;=1,HP36&lt;=4),Listas!$G$39,"-"))))</f>
        <v>-</v>
      </c>
      <c r="Y36" s="230" t="str">
        <f t="shared" si="2"/>
        <v/>
      </c>
      <c r="Z36" s="230" t="str">
        <f>IFERROR(VLOOKUP(L36,Listas!$H$4:$I$8,2,FALSE),"")</f>
        <v/>
      </c>
      <c r="AA36" s="233"/>
      <c r="AB36" s="234"/>
      <c r="AC36" s="231"/>
      <c r="AD36" s="223"/>
      <c r="AE36" s="223"/>
      <c r="AF36" s="113" t="str">
        <f>IF(AND(HU36&gt;=32,HU36&lt;=80),Listas!$G$36,IF(AND(HU36&gt;=16,HU36&lt;=24),Listas!$G$37,IF(AND(HU36&gt;=5,HU36&lt;=12),Listas!$G$38,IF(AND(HU36&gt;=1,HU36&lt;=4),Listas!$G$39,"-"))))</f>
        <v>-</v>
      </c>
      <c r="AG36" s="226"/>
      <c r="AH36" s="223"/>
      <c r="AI36" s="223"/>
      <c r="AJ36" s="113" t="str">
        <f>IF(AND(HZ36&gt;=32,HZ36&lt;=80),Listas!$G$36,IF(AND(HZ36&gt;=16,HZ36&lt;=24),Listas!$G$37,IF(AND(HZ36&gt;=5,HZ36&lt;=12),Listas!$G$38,IF(AND(HZ36&gt;=1,HZ36&lt;=4),Listas!$G$39,"-"))))</f>
        <v>-</v>
      </c>
      <c r="AK36" s="226"/>
      <c r="AL36" s="223"/>
      <c r="AM36" s="223"/>
      <c r="AN36" s="113" t="str">
        <f>IF(AND(IE36&gt;=32,IE36&lt;=80),Listas!$G$36,IF(AND(IE36&gt;=16,IE36&lt;=24),Listas!$G$37,IF(AND(IE36&gt;=5,IE36&lt;=12),Listas!$G$38,IF(AND(IE36&gt;=1,IE36&lt;=4),Listas!$G$39,"-"))))</f>
        <v>-</v>
      </c>
      <c r="AO36" s="226"/>
      <c r="AP36" s="223"/>
      <c r="AQ36" s="223"/>
      <c r="AR36" s="113" t="str">
        <f>IF(AND(IJ36&gt;=32,IJ36&lt;=80),Listas!$G$36,IF(AND(IJ36&gt;=16,IJ36&lt;=24),Listas!$G$37,IF(AND(IJ36&gt;=5,IJ36&lt;=12),Listas!$G$38,IF(AND(IJ36&gt;=1,IJ36&lt;=4),Listas!$G$39,"-"))))</f>
        <v>-</v>
      </c>
      <c r="AS36" s="226"/>
      <c r="AT36" s="223"/>
      <c r="AU36" s="223"/>
      <c r="AV36" s="113" t="str">
        <f>IF(AND(IO36&gt;=32,IO36&lt;=80),Listas!$G$36,IF(AND(IO36&gt;=16,IO36&lt;=24),Listas!$G$37,IF(AND(IO36&gt;=5,IO36&lt;=12),Listas!$G$38,IF(AND(IO36&gt;=1,IO36&lt;=4),Listas!$G$39,"-"))))</f>
        <v>-</v>
      </c>
      <c r="AW36" s="226"/>
      <c r="AX36" s="223"/>
      <c r="AY36" s="223"/>
      <c r="AZ36" s="113" t="str">
        <f>IF(AND(IT36&gt;=32,IT36&lt;=80),Listas!$G$36,IF(AND(IT36&gt;=16,IT36&lt;=24),Listas!$G$37,IF(AND(IT36&gt;=5,IT36&lt;=12),Listas!$G$38,IF(AND(IT36&gt;=1,IT36&lt;=4),Listas!$G$39,"-"))))</f>
        <v>-</v>
      </c>
      <c r="BA36" s="226"/>
      <c r="BB36" s="223"/>
      <c r="BC36" s="223"/>
      <c r="BD36" s="113" t="str">
        <f>IF(AND(IY36&gt;=32,IY36&lt;=80),Listas!$G$36,IF(AND(IY36&gt;=16,IY36&lt;=24),Listas!$G$37,IF(AND(IY36&gt;=5,IY36&lt;=12),Listas!$G$38,IF(AND(IY36&gt;=1,IY36&lt;=4),Listas!$G$39,"-"))))</f>
        <v>-</v>
      </c>
      <c r="BE36" s="226"/>
      <c r="BF36" s="223"/>
      <c r="BG36" s="223"/>
      <c r="BH36" s="113" t="str">
        <f>IF(AND(JD36&gt;=32,JD36&lt;=80),Listas!$G$36,IF(AND(JD36&gt;=16,JD36&lt;=24),Listas!$G$37,IF(AND(JD36&gt;=5,JD36&lt;=12),Listas!$G$38,IF(AND(JD36&gt;=1,JD36&lt;=4),Listas!$G$39,"-"))))</f>
        <v>-</v>
      </c>
      <c r="BI36" s="226"/>
      <c r="BJ36" s="223"/>
      <c r="BK36" s="223"/>
      <c r="BL36" s="113" t="str">
        <f>IF(AND(JI36&gt;=32,JI36&lt;=80),Listas!$G$36,IF(AND(JI36&gt;=16,JI36&lt;=24),Listas!$G$37,IF(AND(JI36&gt;=5,JI36&lt;=12),Listas!$G$38,IF(AND(JI36&gt;=1,JI36&lt;=4),Listas!$G$39,"-"))))</f>
        <v>-</v>
      </c>
      <c r="BM36" s="226"/>
      <c r="BN36" s="223"/>
      <c r="BO36" s="223"/>
      <c r="BP36" s="113" t="str">
        <f>IF(AND(JN36&gt;=32,JN36&lt;=80),Listas!$G$36,IF(AND(JN36&gt;=16,JN36&lt;=24),Listas!$G$37,IF(AND(JN36&gt;=5,JN36&lt;=12),Listas!$G$38,IF(AND(JN36&gt;=1,JN36&lt;=4),Listas!$G$39,"-"))))</f>
        <v>-</v>
      </c>
      <c r="BQ36" s="226"/>
      <c r="BR36" s="223"/>
      <c r="BS36" s="223"/>
      <c r="BT36" s="113" t="str">
        <f>IF(AND(JS36&gt;=32,JS36&lt;=80),Listas!$G$36,IF(AND(JS36&gt;=16,JS36&lt;=24),Listas!$G$37,IF(AND(JS36&gt;=5,JS36&lt;=12),Listas!$G$38,IF(AND(JS36&gt;=1,JS36&lt;=4),Listas!$G$39,"-"))))</f>
        <v>-</v>
      </c>
      <c r="BU36" s="226"/>
      <c r="BV36" s="223"/>
      <c r="BW36" s="223"/>
      <c r="BX36" s="113" t="str">
        <f>IF(AND(JX36&gt;=32,JX36&lt;=80),Listas!$G$36,IF(AND(JX36&gt;=16,JX36&lt;=24),Listas!$G$37,IF(AND(JX36&gt;=5,JX36&lt;=12),Listas!$G$38,IF(AND(JX36&gt;=1,JX36&lt;=4),Listas!$G$39,"-"))))</f>
        <v>-</v>
      </c>
      <c r="BY36" s="226"/>
      <c r="BZ36" s="223"/>
      <c r="CA36" s="223"/>
      <c r="CB36" s="113" t="str">
        <f>IF(AND(KC36&gt;=32,KC36&lt;=80),Listas!$G$36,IF(AND(KC36&gt;=16,KC36&lt;=24),Listas!$G$37,IF(AND(KC36&gt;=5,KC36&lt;=12),Listas!$G$38,IF(AND(KC36&gt;=1,KC36&lt;=4),Listas!$G$39,"-"))))</f>
        <v>-</v>
      </c>
      <c r="CC36" s="226"/>
      <c r="CD36" s="223"/>
      <c r="CE36" s="223"/>
      <c r="CF36" s="113" t="str">
        <f>IF(AND(KH36&gt;=32,KH36&lt;=80),Listas!$G$36,IF(AND(KH36&gt;=16,KH36&lt;=24),Listas!$G$37,IF(AND(KH36&gt;=5,KH36&lt;=12),Listas!$G$38,IF(AND(KH36&gt;=1,KH36&lt;=4),Listas!$G$39,"-"))))</f>
        <v>-</v>
      </c>
      <c r="CG36" s="226"/>
      <c r="CH36" s="223"/>
      <c r="CI36" s="223"/>
      <c r="CJ36" s="113" t="str">
        <f>IF(AND(KM36&gt;=32,KM36&lt;=80),Listas!$G$36,IF(AND(KM36&gt;=16,KM36&lt;=24),Listas!$G$37,IF(AND(KM36&gt;=5,KM36&lt;=12),Listas!$G$38,IF(AND(KM36&gt;=1,KM36&lt;=4),Listas!$G$39,"-"))))</f>
        <v>-</v>
      </c>
      <c r="CK36" s="226"/>
      <c r="CL36" s="223"/>
      <c r="CM36" s="223"/>
      <c r="CN36" s="113" t="str">
        <f>IF(AND(KR36&gt;=32,KR36&lt;=80),Listas!$G$36,IF(AND(KR36&gt;=16,KR36&lt;=24),Listas!$G$37,IF(AND(KR36&gt;=5,KR36&lt;=12),Listas!$G$38,IF(AND(KR36&gt;=1,KR36&lt;=4),Listas!$G$39,"-"))))</f>
        <v>-</v>
      </c>
      <c r="CO36" s="226"/>
      <c r="CP36" s="223"/>
      <c r="CQ36" s="223"/>
      <c r="CR36" s="113" t="str">
        <f>IF(AND(KW36&gt;=32,KW36&lt;=80),Listas!$G$36,IF(AND(KW36&gt;=16,KW36&lt;=24),Listas!$G$37,IF(AND(KW36&gt;=5,KW36&lt;=12),Listas!$G$38,IF(AND(KW36&gt;=1,KW36&lt;=4),Listas!$G$39,"-"))))</f>
        <v>-</v>
      </c>
      <c r="CS36" s="226"/>
      <c r="CT36" s="223"/>
      <c r="CU36" s="223"/>
      <c r="CV36" s="113" t="str">
        <f>IF(AND(LB36&gt;=32,LB36&lt;=80),Listas!$G$36,IF(AND(LB36&gt;=16,LB36&lt;=24),Listas!$G$37,IF(AND(LB36&gt;=5,LB36&lt;=12),Listas!$G$38,IF(AND(LB36&gt;=1,LB36&lt;=4),Listas!$G$39,"-"))))</f>
        <v>-</v>
      </c>
      <c r="CW36" s="226"/>
      <c r="CX36" s="223"/>
      <c r="CY36" s="223"/>
      <c r="CZ36" s="113" t="str">
        <f>IF(AND(LG36&gt;=32,LG36&lt;=80),Listas!$G$36,IF(AND(LG36&gt;=16,LG36&lt;=24),Listas!$G$37,IF(AND(LG36&gt;=5,LG36&lt;=12),Listas!$G$38,IF(AND(LG36&gt;=1,LG36&lt;=4),Listas!$G$39,"-"))))</f>
        <v>-</v>
      </c>
      <c r="DA36" s="226"/>
      <c r="DB36" s="223"/>
      <c r="DC36" s="223"/>
      <c r="DD36" s="113" t="str">
        <f>IF(AND(LL36&gt;=32,LL36&lt;=80),Listas!$G$36,IF(AND(LL36&gt;=16,LL36&lt;=24),Listas!$G$37,IF(AND(LL36&gt;=5,LL36&lt;=12),Listas!$G$38,IF(AND(LL36&gt;=1,LL36&lt;=4),Listas!$G$39,"-"))))</f>
        <v>-</v>
      </c>
      <c r="DE36" s="226"/>
      <c r="DF36" s="223"/>
      <c r="DG36" s="223"/>
      <c r="DH36" s="113" t="str">
        <f>IF(AND(LQ36&gt;=32,LQ36&lt;=80),Listas!$G$36,IF(AND(LQ36&gt;=16,LQ36&lt;=24),Listas!$G$37,IF(AND(LQ36&gt;=5,LQ36&lt;=12),Listas!$G$38,IF(AND(LQ36&gt;=1,LQ36&lt;=4),Listas!$G$39,"-"))))</f>
        <v>-</v>
      </c>
      <c r="DI36" s="226"/>
      <c r="DJ36" s="223"/>
      <c r="DK36" s="223"/>
      <c r="DL36" s="113" t="str">
        <f>IF(AND(LV36&gt;=32,LV36&lt;=80),Listas!$G$36,IF(AND(LV36&gt;=16,LV36&lt;=24),Listas!$G$37,IF(AND(LV36&gt;=5,LV36&lt;=12),Listas!$G$38,IF(AND(LV36&gt;=1,LV36&lt;=4),Listas!$G$39,"-"))))</f>
        <v>-</v>
      </c>
      <c r="DM36" s="226"/>
      <c r="DN36" s="223"/>
      <c r="DO36" s="223"/>
      <c r="DP36" s="113" t="str">
        <f>IF(AND(MA36&gt;=32,MA36&lt;=80),Listas!$G$36,IF(AND(MA36&gt;=16,MA36&lt;=24),Listas!$G$37,IF(AND(MA36&gt;=5,MA36&lt;=12),Listas!$G$38,IF(AND(MA36&gt;=1,MA36&lt;=4),Listas!$G$39,"-"))))</f>
        <v>-</v>
      </c>
      <c r="DQ36" s="226"/>
      <c r="DR36" s="223"/>
      <c r="DS36" s="223"/>
      <c r="DT36" s="113" t="str">
        <f>IF(AND(MF36&gt;=32,MF36&lt;=80),Listas!$G$36,IF(AND(MF36&gt;=16,MF36&lt;=24),Listas!$G$37,IF(AND(MF36&gt;=5,MF36&lt;=12),Listas!$G$38,IF(AND(MF36&gt;=1,MF36&lt;=4),Listas!$G$39,"-"))))</f>
        <v>-</v>
      </c>
      <c r="HM36" s="150" t="str">
        <f>IF('2.Datos'!A36&lt;&gt;"",'2.Datos'!A36,"")</f>
        <v/>
      </c>
      <c r="HN36" s="142" t="str">
        <f>IFERROR(VLOOKUP('2.Datos'!V36,Listas!$D$37:$E$41,2,FALSE),"")</f>
        <v/>
      </c>
      <c r="HO36" s="142" t="str">
        <f>IFERROR(VLOOKUP('2.Datos'!W36,Listas!$D$44:$E$48,2,FALSE),"")</f>
        <v/>
      </c>
      <c r="HP36" s="142" t="str">
        <f t="shared" si="51"/>
        <v/>
      </c>
      <c r="HQ36" s="151" t="str">
        <f t="shared" si="52"/>
        <v/>
      </c>
      <c r="HR36" s="103"/>
      <c r="HS36" s="142" t="str">
        <f>IFERROR(VLOOKUP('2.Datos'!AD36,Listas!$D$37:$E$41,2,FALSE),"")</f>
        <v/>
      </c>
      <c r="HT36" s="142" t="str">
        <f>IFERROR(VLOOKUP('2.Datos'!AE36,Listas!$D$44:$E$48,2,FALSE),"")</f>
        <v/>
      </c>
      <c r="HU36" s="151" t="str">
        <f t="shared" si="3"/>
        <v/>
      </c>
      <c r="HV36" s="151" t="str">
        <f t="shared" si="4"/>
        <v/>
      </c>
      <c r="HW36" s="103"/>
      <c r="HX36" s="142" t="str">
        <f>IFERROR(VLOOKUP('2.Datos'!AH36,Listas!$D$37:$E$41,2,FALSE),"")</f>
        <v/>
      </c>
      <c r="HY36" s="142" t="str">
        <f>IFERROR(VLOOKUP('2.Datos'!AI36,Listas!$D$44:$E$48,2,FALSE),"")</f>
        <v/>
      </c>
      <c r="HZ36" s="151" t="str">
        <f t="shared" si="5"/>
        <v/>
      </c>
      <c r="IA36" s="151" t="str">
        <f t="shared" si="6"/>
        <v/>
      </c>
      <c r="IB36" s="103"/>
      <c r="IC36" s="142" t="str">
        <f>IFERROR(VLOOKUP('2.Datos'!AL36,Listas!$D$37:$E$41,2,FALSE),"")</f>
        <v/>
      </c>
      <c r="ID36" s="142" t="str">
        <f>IFERROR(VLOOKUP('2.Datos'!AM36,Listas!$D$44:$E$48,2,FALSE),"")</f>
        <v/>
      </c>
      <c r="IE36" s="151" t="str">
        <f t="shared" si="7"/>
        <v/>
      </c>
      <c r="IF36" s="151" t="str">
        <f t="shared" si="8"/>
        <v/>
      </c>
      <c r="IG36" s="103"/>
      <c r="IH36" s="142" t="str">
        <f>IFERROR(VLOOKUP('2.Datos'!AP36,Listas!$D$37:$E$41,2,FALSE),"")</f>
        <v/>
      </c>
      <c r="II36" s="142" t="str">
        <f>IFERROR(VLOOKUP('2.Datos'!AQ36,Listas!$D$44:$E$48,2,FALSE),"")</f>
        <v/>
      </c>
      <c r="IJ36" s="151" t="str">
        <f t="shared" si="9"/>
        <v/>
      </c>
      <c r="IK36" s="151" t="str">
        <f t="shared" si="10"/>
        <v/>
      </c>
      <c r="IL36" s="103"/>
      <c r="IM36" s="142" t="str">
        <f>IFERROR(VLOOKUP('2.Datos'!AT36,Listas!$D$37:$E$41,2,FALSE),"")</f>
        <v/>
      </c>
      <c r="IN36" s="142" t="str">
        <f>IFERROR(VLOOKUP('2.Datos'!AU36,Listas!$D$44:$E$48,2,FALSE),"")</f>
        <v/>
      </c>
      <c r="IO36" s="151" t="str">
        <f t="shared" si="11"/>
        <v/>
      </c>
      <c r="IP36" s="151" t="str">
        <f t="shared" si="12"/>
        <v/>
      </c>
      <c r="IQ36" s="103"/>
      <c r="IR36" s="142" t="str">
        <f>IFERROR(VLOOKUP('2.Datos'!AX36,Listas!$D$37:$E$41,2,FALSE),"")</f>
        <v/>
      </c>
      <c r="IS36" s="142" t="str">
        <f>IFERROR(VLOOKUP('2.Datos'!AY36,Listas!$D$44:$E$48,2,FALSE),"")</f>
        <v/>
      </c>
      <c r="IT36" s="151" t="str">
        <f t="shared" si="13"/>
        <v/>
      </c>
      <c r="IU36" s="151" t="str">
        <f t="shared" si="14"/>
        <v/>
      </c>
      <c r="IV36" s="103"/>
      <c r="IW36" s="142" t="str">
        <f>IFERROR(VLOOKUP('2.Datos'!BB36,Listas!$D$37:$E$41,2,FALSE),"")</f>
        <v/>
      </c>
      <c r="IX36" s="142" t="str">
        <f>IFERROR(VLOOKUP('2.Datos'!BC36,Listas!$D$44:$E$48,2,FALSE),"")</f>
        <v/>
      </c>
      <c r="IY36" s="151" t="str">
        <f t="shared" si="15"/>
        <v/>
      </c>
      <c r="IZ36" s="151" t="str">
        <f t="shared" si="16"/>
        <v/>
      </c>
      <c r="JA36" s="103"/>
      <c r="JB36" s="142" t="str">
        <f>IFERROR(VLOOKUP('2.Datos'!BF36,Listas!$D$37:$E$41,2,FALSE),"")</f>
        <v/>
      </c>
      <c r="JC36" s="142" t="str">
        <f>IFERROR(VLOOKUP('2.Datos'!BG36,Listas!$D$44:$E$48,2,FALSE),"")</f>
        <v/>
      </c>
      <c r="JD36" s="151" t="str">
        <f t="shared" si="17"/>
        <v/>
      </c>
      <c r="JE36" s="151" t="str">
        <f t="shared" si="18"/>
        <v/>
      </c>
      <c r="JF36" s="103"/>
      <c r="JG36" s="142" t="str">
        <f>IFERROR(VLOOKUP('2.Datos'!BJ36,Listas!$D$37:$E$41,2,FALSE),"")</f>
        <v/>
      </c>
      <c r="JH36" s="142" t="str">
        <f>IFERROR(VLOOKUP('2.Datos'!BK36,Listas!$D$44:$E$48,2,FALSE),"")</f>
        <v/>
      </c>
      <c r="JI36" s="151" t="str">
        <f t="shared" si="19"/>
        <v/>
      </c>
      <c r="JJ36" s="151" t="str">
        <f t="shared" si="20"/>
        <v/>
      </c>
      <c r="JK36" s="103"/>
      <c r="JL36" s="142" t="str">
        <f>IFERROR(VLOOKUP('2.Datos'!BN36,Listas!$D$37:$E$41,2,FALSE),"")</f>
        <v/>
      </c>
      <c r="JM36" s="142" t="str">
        <f>IFERROR(VLOOKUP('2.Datos'!BO36,Listas!$D$44:$E$48,2,FALSE),"")</f>
        <v/>
      </c>
      <c r="JN36" s="151" t="str">
        <f t="shared" si="21"/>
        <v/>
      </c>
      <c r="JO36" s="151" t="str">
        <f t="shared" si="22"/>
        <v/>
      </c>
      <c r="JP36" s="103"/>
      <c r="JQ36" s="142" t="str">
        <f>IFERROR(VLOOKUP('2.Datos'!BR36,Listas!$D$37:$E$41,2,FALSE),"")</f>
        <v/>
      </c>
      <c r="JR36" s="142" t="str">
        <f>IFERROR(VLOOKUP('2.Datos'!BS36,Listas!$D$44:$E$48,2,FALSE),"")</f>
        <v/>
      </c>
      <c r="JS36" s="151" t="str">
        <f t="shared" si="23"/>
        <v/>
      </c>
      <c r="JT36" s="151" t="str">
        <f t="shared" si="24"/>
        <v/>
      </c>
      <c r="JU36" s="103"/>
      <c r="JV36" s="142" t="str">
        <f>IFERROR(VLOOKUP('2.Datos'!BV36,Listas!$D$37:$E$41,2,FALSE),"")</f>
        <v/>
      </c>
      <c r="JW36" s="142" t="str">
        <f>IFERROR(VLOOKUP('2.Datos'!BW36,Listas!$D$44:$E$48,2,FALSE),"")</f>
        <v/>
      </c>
      <c r="JX36" s="151" t="str">
        <f t="shared" si="25"/>
        <v/>
      </c>
      <c r="JY36" s="151" t="str">
        <f t="shared" si="26"/>
        <v/>
      </c>
      <c r="JZ36" s="103"/>
      <c r="KA36" s="142" t="str">
        <f>IFERROR(VLOOKUP('2.Datos'!BZ36,Listas!$D$37:$E$41,2,FALSE),"")</f>
        <v/>
      </c>
      <c r="KB36" s="142" t="str">
        <f>IFERROR(VLOOKUP('2.Datos'!CA36,Listas!$D$44:$E$48,2,FALSE),"")</f>
        <v/>
      </c>
      <c r="KC36" s="151" t="str">
        <f t="shared" si="27"/>
        <v/>
      </c>
      <c r="KD36" s="151" t="str">
        <f t="shared" si="28"/>
        <v/>
      </c>
      <c r="KE36" s="103"/>
      <c r="KF36" s="142" t="str">
        <f>IFERROR(VLOOKUP('2.Datos'!CD36,Listas!$D$37:$E$41,2,FALSE),"")</f>
        <v/>
      </c>
      <c r="KG36" s="142" t="str">
        <f>IFERROR(VLOOKUP('2.Datos'!CE36,Listas!$D$44:$E$48,2,FALSE),"")</f>
        <v/>
      </c>
      <c r="KH36" s="151" t="str">
        <f t="shared" si="29"/>
        <v/>
      </c>
      <c r="KI36" s="151" t="str">
        <f t="shared" si="30"/>
        <v/>
      </c>
      <c r="KJ36" s="103"/>
      <c r="KK36" s="142" t="str">
        <f>IFERROR(VLOOKUP('2.Datos'!CH36,Listas!$D$37:$E$41,2,FALSE),"")</f>
        <v/>
      </c>
      <c r="KL36" s="142" t="str">
        <f>IFERROR(VLOOKUP('2.Datos'!CI36,Listas!$D$44:$E$48,2,FALSE),"")</f>
        <v/>
      </c>
      <c r="KM36" s="151" t="str">
        <f t="shared" si="31"/>
        <v/>
      </c>
      <c r="KN36" s="151" t="str">
        <f t="shared" si="32"/>
        <v/>
      </c>
      <c r="KO36" s="103"/>
      <c r="KP36" s="142" t="str">
        <f>IFERROR(VLOOKUP('2.Datos'!CL36,Listas!$D$37:$E$41,2,FALSE),"")</f>
        <v/>
      </c>
      <c r="KQ36" s="142" t="str">
        <f>IFERROR(VLOOKUP('2.Datos'!CM36,Listas!$D$44:$E$48,2,FALSE),"")</f>
        <v/>
      </c>
      <c r="KR36" s="151" t="str">
        <f t="shared" si="33"/>
        <v/>
      </c>
      <c r="KS36" s="151" t="str">
        <f t="shared" si="34"/>
        <v/>
      </c>
      <c r="KT36" s="103"/>
      <c r="KU36" s="142" t="str">
        <f>IFERROR(VLOOKUP('2.Datos'!CP36,Listas!$D$37:$E$41,2,FALSE),"")</f>
        <v/>
      </c>
      <c r="KV36" s="142" t="str">
        <f>IFERROR(VLOOKUP('2.Datos'!CQ36,Listas!$D$44:$E$48,2,FALSE),"")</f>
        <v/>
      </c>
      <c r="KW36" s="151" t="str">
        <f t="shared" si="35"/>
        <v/>
      </c>
      <c r="KX36" s="151" t="str">
        <f t="shared" si="36"/>
        <v/>
      </c>
      <c r="KY36" s="103"/>
      <c r="KZ36" s="142" t="str">
        <f>IFERROR(VLOOKUP('2.Datos'!CT36,Listas!$D$37:$E$41,2,FALSE),"")</f>
        <v/>
      </c>
      <c r="LA36" s="142" t="str">
        <f>IFERROR(VLOOKUP('2.Datos'!CU36,Listas!$D$44:$E$48,2,FALSE),"")</f>
        <v/>
      </c>
      <c r="LB36" s="151" t="str">
        <f t="shared" si="37"/>
        <v/>
      </c>
      <c r="LC36" s="151" t="str">
        <f t="shared" si="38"/>
        <v/>
      </c>
      <c r="LD36" s="103"/>
      <c r="LE36" s="142" t="str">
        <f>IFERROR(VLOOKUP('2.Datos'!CX36,Listas!$D$37:$E$41,2,FALSE),"")</f>
        <v/>
      </c>
      <c r="LF36" s="142" t="str">
        <f>IFERROR(VLOOKUP('2.Datos'!CY36,Listas!$D$44:$E$48,2,FALSE),"")</f>
        <v/>
      </c>
      <c r="LG36" s="151" t="str">
        <f t="shared" si="39"/>
        <v/>
      </c>
      <c r="LH36" s="151" t="str">
        <f t="shared" si="40"/>
        <v/>
      </c>
      <c r="LI36" s="103"/>
      <c r="LJ36" s="142" t="str">
        <f>IFERROR(VLOOKUP('2.Datos'!DB36,Listas!$D$37:$E$41,2,FALSE),"")</f>
        <v/>
      </c>
      <c r="LK36" s="142" t="str">
        <f>IFERROR(VLOOKUP('2.Datos'!DC36,Listas!$D$44:$E$48,2,FALSE),"")</f>
        <v/>
      </c>
      <c r="LL36" s="151" t="str">
        <f t="shared" si="41"/>
        <v/>
      </c>
      <c r="LM36" s="151" t="str">
        <f t="shared" si="42"/>
        <v/>
      </c>
      <c r="LN36" s="103"/>
      <c r="LO36" s="142" t="str">
        <f>IFERROR(VLOOKUP('2.Datos'!DF36,Listas!$D$37:$E$41,2,FALSE),"")</f>
        <v/>
      </c>
      <c r="LP36" s="142" t="str">
        <f>IFERROR(VLOOKUP('2.Datos'!DG36,Listas!$D$44:$E$48,2,FALSE),"")</f>
        <v/>
      </c>
      <c r="LQ36" s="151" t="str">
        <f t="shared" si="43"/>
        <v/>
      </c>
      <c r="LR36" s="151" t="str">
        <f t="shared" si="44"/>
        <v/>
      </c>
      <c r="LS36" s="103"/>
      <c r="LT36" s="142" t="str">
        <f>IFERROR(VLOOKUP('2.Datos'!DJ36,Listas!$D$37:$E$41,2,FALSE),"")</f>
        <v/>
      </c>
      <c r="LU36" s="142" t="str">
        <f>IFERROR(VLOOKUP('2.Datos'!DK36,Listas!$D$44:$E$48,2,FALSE),"")</f>
        <v/>
      </c>
      <c r="LV36" s="151" t="str">
        <f t="shared" si="45"/>
        <v/>
      </c>
      <c r="LW36" s="151" t="str">
        <f t="shared" si="46"/>
        <v/>
      </c>
      <c r="LX36" s="103"/>
      <c r="LY36" s="142" t="str">
        <f>IFERROR(VLOOKUP('2.Datos'!DN36,Listas!$D$37:$E$41,2,FALSE),"")</f>
        <v/>
      </c>
      <c r="LZ36" s="142" t="str">
        <f>IFERROR(VLOOKUP('2.Datos'!DO36,Listas!$D$44:$E$48,2,FALSE),"")</f>
        <v/>
      </c>
      <c r="MA36" s="151" t="str">
        <f t="shared" si="47"/>
        <v/>
      </c>
      <c r="MB36" s="151" t="str">
        <f t="shared" si="48"/>
        <v/>
      </c>
      <c r="MC36" s="103"/>
      <c r="MD36" s="142" t="str">
        <f>IFERROR(VLOOKUP('2.Datos'!DR36,Listas!$D$37:$E$41,2,FALSE),"")</f>
        <v/>
      </c>
      <c r="ME36" s="142" t="str">
        <f>IFERROR(VLOOKUP('2.Datos'!DS36,Listas!$D$44:$E$48,2,FALSE),"")</f>
        <v/>
      </c>
      <c r="MF36" s="151" t="str">
        <f t="shared" si="49"/>
        <v/>
      </c>
      <c r="MG36" s="151" t="str">
        <f t="shared" si="50"/>
        <v/>
      </c>
      <c r="MH36"/>
    </row>
    <row r="37" spans="1:346" ht="46.5" customHeight="1" x14ac:dyDescent="0.25">
      <c r="A37" s="232"/>
      <c r="B37" s="223"/>
      <c r="C37" s="223"/>
      <c r="D37" s="225"/>
      <c r="E37" s="225"/>
      <c r="F37" s="226"/>
      <c r="G37" s="223"/>
      <c r="H37" s="226"/>
      <c r="I37" s="226"/>
      <c r="J37" s="226"/>
      <c r="K37" s="226"/>
      <c r="L37" s="227"/>
      <c r="M37" s="224"/>
      <c r="N37" s="228"/>
      <c r="O37" s="228"/>
      <c r="P37" s="228"/>
      <c r="Q37" s="228"/>
      <c r="R37" s="228"/>
      <c r="S37" s="228"/>
      <c r="T37" s="228"/>
      <c r="U37" s="228"/>
      <c r="V37" s="223"/>
      <c r="W37" s="223"/>
      <c r="X37" s="229" t="str">
        <f>IF(AND(HP37&gt;=32,HP37&lt;=80),Listas!$G$36,IF(AND(HP37&gt;=16,HP37&lt;=24),Listas!$G$37,IF(AND(HP37&gt;=5,HP37&lt;=12),Listas!$G$38,IF(AND(HP37&gt;=1,HP37&lt;=4),Listas!$G$39,"-"))))</f>
        <v>-</v>
      </c>
      <c r="Y37" s="230" t="str">
        <f t="shared" si="2"/>
        <v/>
      </c>
      <c r="Z37" s="230" t="str">
        <f>IFERROR(VLOOKUP(L37,Listas!$H$4:$I$8,2,FALSE),"")</f>
        <v/>
      </c>
      <c r="AA37" s="233"/>
      <c r="AB37" s="234"/>
      <c r="AC37" s="231"/>
      <c r="AD37" s="223"/>
      <c r="AE37" s="223"/>
      <c r="AF37" s="113" t="str">
        <f>IF(AND(HU37&gt;=32,HU37&lt;=80),Listas!$G$36,IF(AND(HU37&gt;=16,HU37&lt;=24),Listas!$G$37,IF(AND(HU37&gt;=5,HU37&lt;=12),Listas!$G$38,IF(AND(HU37&gt;=1,HU37&lt;=4),Listas!$G$39,"-"))))</f>
        <v>-</v>
      </c>
      <c r="AG37" s="226"/>
      <c r="AH37" s="223"/>
      <c r="AI37" s="223"/>
      <c r="AJ37" s="113" t="str">
        <f>IF(AND(HZ37&gt;=32,HZ37&lt;=80),Listas!$G$36,IF(AND(HZ37&gt;=16,HZ37&lt;=24),Listas!$G$37,IF(AND(HZ37&gt;=5,HZ37&lt;=12),Listas!$G$38,IF(AND(HZ37&gt;=1,HZ37&lt;=4),Listas!$G$39,"-"))))</f>
        <v>-</v>
      </c>
      <c r="AK37" s="226"/>
      <c r="AL37" s="223"/>
      <c r="AM37" s="223"/>
      <c r="AN37" s="113" t="str">
        <f>IF(AND(IE37&gt;=32,IE37&lt;=80),Listas!$G$36,IF(AND(IE37&gt;=16,IE37&lt;=24),Listas!$G$37,IF(AND(IE37&gt;=5,IE37&lt;=12),Listas!$G$38,IF(AND(IE37&gt;=1,IE37&lt;=4),Listas!$G$39,"-"))))</f>
        <v>-</v>
      </c>
      <c r="AO37" s="226"/>
      <c r="AP37" s="223"/>
      <c r="AQ37" s="223"/>
      <c r="AR37" s="113" t="str">
        <f>IF(AND(IJ37&gt;=32,IJ37&lt;=80),Listas!$G$36,IF(AND(IJ37&gt;=16,IJ37&lt;=24),Listas!$G$37,IF(AND(IJ37&gt;=5,IJ37&lt;=12),Listas!$G$38,IF(AND(IJ37&gt;=1,IJ37&lt;=4),Listas!$G$39,"-"))))</f>
        <v>-</v>
      </c>
      <c r="AS37" s="226"/>
      <c r="AT37" s="223"/>
      <c r="AU37" s="223"/>
      <c r="AV37" s="113" t="str">
        <f>IF(AND(IO37&gt;=32,IO37&lt;=80),Listas!$G$36,IF(AND(IO37&gt;=16,IO37&lt;=24),Listas!$G$37,IF(AND(IO37&gt;=5,IO37&lt;=12),Listas!$G$38,IF(AND(IO37&gt;=1,IO37&lt;=4),Listas!$G$39,"-"))))</f>
        <v>-</v>
      </c>
      <c r="AW37" s="226"/>
      <c r="AX37" s="223"/>
      <c r="AY37" s="223"/>
      <c r="AZ37" s="113" t="str">
        <f>IF(AND(IT37&gt;=32,IT37&lt;=80),Listas!$G$36,IF(AND(IT37&gt;=16,IT37&lt;=24),Listas!$G$37,IF(AND(IT37&gt;=5,IT37&lt;=12),Listas!$G$38,IF(AND(IT37&gt;=1,IT37&lt;=4),Listas!$G$39,"-"))))</f>
        <v>-</v>
      </c>
      <c r="BA37" s="226"/>
      <c r="BB37" s="223"/>
      <c r="BC37" s="223"/>
      <c r="BD37" s="113" t="str">
        <f>IF(AND(IY37&gt;=32,IY37&lt;=80),Listas!$G$36,IF(AND(IY37&gt;=16,IY37&lt;=24),Listas!$G$37,IF(AND(IY37&gt;=5,IY37&lt;=12),Listas!$G$38,IF(AND(IY37&gt;=1,IY37&lt;=4),Listas!$G$39,"-"))))</f>
        <v>-</v>
      </c>
      <c r="BE37" s="226"/>
      <c r="BF37" s="223"/>
      <c r="BG37" s="223"/>
      <c r="BH37" s="113" t="str">
        <f>IF(AND(JD37&gt;=32,JD37&lt;=80),Listas!$G$36,IF(AND(JD37&gt;=16,JD37&lt;=24),Listas!$G$37,IF(AND(JD37&gt;=5,JD37&lt;=12),Listas!$G$38,IF(AND(JD37&gt;=1,JD37&lt;=4),Listas!$G$39,"-"))))</f>
        <v>-</v>
      </c>
      <c r="BI37" s="226"/>
      <c r="BJ37" s="223"/>
      <c r="BK37" s="223"/>
      <c r="BL37" s="113" t="str">
        <f>IF(AND(JI37&gt;=32,JI37&lt;=80),Listas!$G$36,IF(AND(JI37&gt;=16,JI37&lt;=24),Listas!$G$37,IF(AND(JI37&gt;=5,JI37&lt;=12),Listas!$G$38,IF(AND(JI37&gt;=1,JI37&lt;=4),Listas!$G$39,"-"))))</f>
        <v>-</v>
      </c>
      <c r="BM37" s="226"/>
      <c r="BN37" s="223"/>
      <c r="BO37" s="223"/>
      <c r="BP37" s="113" t="str">
        <f>IF(AND(JN37&gt;=32,JN37&lt;=80),Listas!$G$36,IF(AND(JN37&gt;=16,JN37&lt;=24),Listas!$G$37,IF(AND(JN37&gt;=5,JN37&lt;=12),Listas!$G$38,IF(AND(JN37&gt;=1,JN37&lt;=4),Listas!$G$39,"-"))))</f>
        <v>-</v>
      </c>
      <c r="BQ37" s="226"/>
      <c r="BR37" s="223"/>
      <c r="BS37" s="223"/>
      <c r="BT37" s="113" t="str">
        <f>IF(AND(JS37&gt;=32,JS37&lt;=80),Listas!$G$36,IF(AND(JS37&gt;=16,JS37&lt;=24),Listas!$G$37,IF(AND(JS37&gt;=5,JS37&lt;=12),Listas!$G$38,IF(AND(JS37&gt;=1,JS37&lt;=4),Listas!$G$39,"-"))))</f>
        <v>-</v>
      </c>
      <c r="BU37" s="226"/>
      <c r="BV37" s="223"/>
      <c r="BW37" s="223"/>
      <c r="BX37" s="113" t="str">
        <f>IF(AND(JX37&gt;=32,JX37&lt;=80),Listas!$G$36,IF(AND(JX37&gt;=16,JX37&lt;=24),Listas!$G$37,IF(AND(JX37&gt;=5,JX37&lt;=12),Listas!$G$38,IF(AND(JX37&gt;=1,JX37&lt;=4),Listas!$G$39,"-"))))</f>
        <v>-</v>
      </c>
      <c r="BY37" s="226"/>
      <c r="BZ37" s="223"/>
      <c r="CA37" s="223"/>
      <c r="CB37" s="113" t="str">
        <f>IF(AND(KC37&gt;=32,KC37&lt;=80),Listas!$G$36,IF(AND(KC37&gt;=16,KC37&lt;=24),Listas!$G$37,IF(AND(KC37&gt;=5,KC37&lt;=12),Listas!$G$38,IF(AND(KC37&gt;=1,KC37&lt;=4),Listas!$G$39,"-"))))</f>
        <v>-</v>
      </c>
      <c r="CC37" s="226"/>
      <c r="CD37" s="223"/>
      <c r="CE37" s="223"/>
      <c r="CF37" s="113" t="str">
        <f>IF(AND(KH37&gt;=32,KH37&lt;=80),Listas!$G$36,IF(AND(KH37&gt;=16,KH37&lt;=24),Listas!$G$37,IF(AND(KH37&gt;=5,KH37&lt;=12),Listas!$G$38,IF(AND(KH37&gt;=1,KH37&lt;=4),Listas!$G$39,"-"))))</f>
        <v>-</v>
      </c>
      <c r="CG37" s="226"/>
      <c r="CH37" s="223"/>
      <c r="CI37" s="223"/>
      <c r="CJ37" s="113" t="str">
        <f>IF(AND(KM37&gt;=32,KM37&lt;=80),Listas!$G$36,IF(AND(KM37&gt;=16,KM37&lt;=24),Listas!$G$37,IF(AND(KM37&gt;=5,KM37&lt;=12),Listas!$G$38,IF(AND(KM37&gt;=1,KM37&lt;=4),Listas!$G$39,"-"))))</f>
        <v>-</v>
      </c>
      <c r="CK37" s="226"/>
      <c r="CL37" s="223"/>
      <c r="CM37" s="223"/>
      <c r="CN37" s="113" t="str">
        <f>IF(AND(KR37&gt;=32,KR37&lt;=80),Listas!$G$36,IF(AND(KR37&gt;=16,KR37&lt;=24),Listas!$G$37,IF(AND(KR37&gt;=5,KR37&lt;=12),Listas!$G$38,IF(AND(KR37&gt;=1,KR37&lt;=4),Listas!$G$39,"-"))))</f>
        <v>-</v>
      </c>
      <c r="CO37" s="226"/>
      <c r="CP37" s="223"/>
      <c r="CQ37" s="223"/>
      <c r="CR37" s="113" t="str">
        <f>IF(AND(KW37&gt;=32,KW37&lt;=80),Listas!$G$36,IF(AND(KW37&gt;=16,KW37&lt;=24),Listas!$G$37,IF(AND(KW37&gt;=5,KW37&lt;=12),Listas!$G$38,IF(AND(KW37&gt;=1,KW37&lt;=4),Listas!$G$39,"-"))))</f>
        <v>-</v>
      </c>
      <c r="CS37" s="226"/>
      <c r="CT37" s="223"/>
      <c r="CU37" s="223"/>
      <c r="CV37" s="113" t="str">
        <f>IF(AND(LB37&gt;=32,LB37&lt;=80),Listas!$G$36,IF(AND(LB37&gt;=16,LB37&lt;=24),Listas!$G$37,IF(AND(LB37&gt;=5,LB37&lt;=12),Listas!$G$38,IF(AND(LB37&gt;=1,LB37&lt;=4),Listas!$G$39,"-"))))</f>
        <v>-</v>
      </c>
      <c r="CW37" s="226"/>
      <c r="CX37" s="223"/>
      <c r="CY37" s="223"/>
      <c r="CZ37" s="113" t="str">
        <f>IF(AND(LG37&gt;=32,LG37&lt;=80),Listas!$G$36,IF(AND(LG37&gt;=16,LG37&lt;=24),Listas!$G$37,IF(AND(LG37&gt;=5,LG37&lt;=12),Listas!$G$38,IF(AND(LG37&gt;=1,LG37&lt;=4),Listas!$G$39,"-"))))</f>
        <v>-</v>
      </c>
      <c r="DA37" s="226"/>
      <c r="DB37" s="223"/>
      <c r="DC37" s="223"/>
      <c r="DD37" s="113" t="str">
        <f>IF(AND(LL37&gt;=32,LL37&lt;=80),Listas!$G$36,IF(AND(LL37&gt;=16,LL37&lt;=24),Listas!$G$37,IF(AND(LL37&gt;=5,LL37&lt;=12),Listas!$G$38,IF(AND(LL37&gt;=1,LL37&lt;=4),Listas!$G$39,"-"))))</f>
        <v>-</v>
      </c>
      <c r="DE37" s="226"/>
      <c r="DF37" s="223"/>
      <c r="DG37" s="223"/>
      <c r="DH37" s="113" t="str">
        <f>IF(AND(LQ37&gt;=32,LQ37&lt;=80),Listas!$G$36,IF(AND(LQ37&gt;=16,LQ37&lt;=24),Listas!$G$37,IF(AND(LQ37&gt;=5,LQ37&lt;=12),Listas!$G$38,IF(AND(LQ37&gt;=1,LQ37&lt;=4),Listas!$G$39,"-"))))</f>
        <v>-</v>
      </c>
      <c r="DI37" s="226"/>
      <c r="DJ37" s="223"/>
      <c r="DK37" s="223"/>
      <c r="DL37" s="113" t="str">
        <f>IF(AND(LV37&gt;=32,LV37&lt;=80),Listas!$G$36,IF(AND(LV37&gt;=16,LV37&lt;=24),Listas!$G$37,IF(AND(LV37&gt;=5,LV37&lt;=12),Listas!$G$38,IF(AND(LV37&gt;=1,LV37&lt;=4),Listas!$G$39,"-"))))</f>
        <v>-</v>
      </c>
      <c r="DM37" s="226"/>
      <c r="DN37" s="223"/>
      <c r="DO37" s="223"/>
      <c r="DP37" s="113" t="str">
        <f>IF(AND(MA37&gt;=32,MA37&lt;=80),Listas!$G$36,IF(AND(MA37&gt;=16,MA37&lt;=24),Listas!$G$37,IF(AND(MA37&gt;=5,MA37&lt;=12),Listas!$G$38,IF(AND(MA37&gt;=1,MA37&lt;=4),Listas!$G$39,"-"))))</f>
        <v>-</v>
      </c>
      <c r="DQ37" s="226"/>
      <c r="DR37" s="223"/>
      <c r="DS37" s="223"/>
      <c r="DT37" s="113" t="str">
        <f>IF(AND(MF37&gt;=32,MF37&lt;=80),Listas!$G$36,IF(AND(MF37&gt;=16,MF37&lt;=24),Listas!$G$37,IF(AND(MF37&gt;=5,MF37&lt;=12),Listas!$G$38,IF(AND(MF37&gt;=1,MF37&lt;=4),Listas!$G$39,"-"))))</f>
        <v>-</v>
      </c>
      <c r="HM37" s="150" t="str">
        <f>IF('2.Datos'!A37&lt;&gt;"",'2.Datos'!A37,"")</f>
        <v/>
      </c>
      <c r="HN37" s="142" t="str">
        <f>IFERROR(VLOOKUP('2.Datos'!V37,Listas!$D$37:$E$41,2,FALSE),"")</f>
        <v/>
      </c>
      <c r="HO37" s="142" t="str">
        <f>IFERROR(VLOOKUP('2.Datos'!W37,Listas!$D$44:$E$48,2,FALSE),"")</f>
        <v/>
      </c>
      <c r="HP37" s="142" t="str">
        <f t="shared" si="51"/>
        <v/>
      </c>
      <c r="HQ37" s="151" t="str">
        <f t="shared" si="52"/>
        <v/>
      </c>
      <c r="HR37" s="103"/>
      <c r="HS37" s="142" t="str">
        <f>IFERROR(VLOOKUP('2.Datos'!AD37,Listas!$D$37:$E$41,2,FALSE),"")</f>
        <v/>
      </c>
      <c r="HT37" s="142" t="str">
        <f>IFERROR(VLOOKUP('2.Datos'!AE37,Listas!$D$44:$E$48,2,FALSE),"")</f>
        <v/>
      </c>
      <c r="HU37" s="151" t="str">
        <f t="shared" si="3"/>
        <v/>
      </c>
      <c r="HV37" s="151" t="str">
        <f t="shared" si="4"/>
        <v/>
      </c>
      <c r="HW37" s="103"/>
      <c r="HX37" s="142" t="str">
        <f>IFERROR(VLOOKUP('2.Datos'!AH37,Listas!$D$37:$E$41,2,FALSE),"")</f>
        <v/>
      </c>
      <c r="HY37" s="142" t="str">
        <f>IFERROR(VLOOKUP('2.Datos'!AI37,Listas!$D$44:$E$48,2,FALSE),"")</f>
        <v/>
      </c>
      <c r="HZ37" s="151" t="str">
        <f t="shared" si="5"/>
        <v/>
      </c>
      <c r="IA37" s="151" t="str">
        <f t="shared" si="6"/>
        <v/>
      </c>
      <c r="IB37" s="103"/>
      <c r="IC37" s="142" t="str">
        <f>IFERROR(VLOOKUP('2.Datos'!AL37,Listas!$D$37:$E$41,2,FALSE),"")</f>
        <v/>
      </c>
      <c r="ID37" s="142" t="str">
        <f>IFERROR(VLOOKUP('2.Datos'!AM37,Listas!$D$44:$E$48,2,FALSE),"")</f>
        <v/>
      </c>
      <c r="IE37" s="151" t="str">
        <f t="shared" si="7"/>
        <v/>
      </c>
      <c r="IF37" s="151" t="str">
        <f t="shared" si="8"/>
        <v/>
      </c>
      <c r="IG37" s="103"/>
      <c r="IH37" s="142" t="str">
        <f>IFERROR(VLOOKUP('2.Datos'!AP37,Listas!$D$37:$E$41,2,FALSE),"")</f>
        <v/>
      </c>
      <c r="II37" s="142" t="str">
        <f>IFERROR(VLOOKUP('2.Datos'!AQ37,Listas!$D$44:$E$48,2,FALSE),"")</f>
        <v/>
      </c>
      <c r="IJ37" s="151" t="str">
        <f t="shared" si="9"/>
        <v/>
      </c>
      <c r="IK37" s="151" t="str">
        <f t="shared" si="10"/>
        <v/>
      </c>
      <c r="IL37" s="103"/>
      <c r="IM37" s="142" t="str">
        <f>IFERROR(VLOOKUP('2.Datos'!AT37,Listas!$D$37:$E$41,2,FALSE),"")</f>
        <v/>
      </c>
      <c r="IN37" s="142" t="str">
        <f>IFERROR(VLOOKUP('2.Datos'!AU37,Listas!$D$44:$E$48,2,FALSE),"")</f>
        <v/>
      </c>
      <c r="IO37" s="151" t="str">
        <f t="shared" si="11"/>
        <v/>
      </c>
      <c r="IP37" s="151" t="str">
        <f t="shared" si="12"/>
        <v/>
      </c>
      <c r="IQ37" s="103"/>
      <c r="IR37" s="142" t="str">
        <f>IFERROR(VLOOKUP('2.Datos'!AX37,Listas!$D$37:$E$41,2,FALSE),"")</f>
        <v/>
      </c>
      <c r="IS37" s="142" t="str">
        <f>IFERROR(VLOOKUP('2.Datos'!AY37,Listas!$D$44:$E$48,2,FALSE),"")</f>
        <v/>
      </c>
      <c r="IT37" s="151" t="str">
        <f t="shared" si="13"/>
        <v/>
      </c>
      <c r="IU37" s="151" t="str">
        <f t="shared" si="14"/>
        <v/>
      </c>
      <c r="IV37" s="103"/>
      <c r="IW37" s="142" t="str">
        <f>IFERROR(VLOOKUP('2.Datos'!BB37,Listas!$D$37:$E$41,2,FALSE),"")</f>
        <v/>
      </c>
      <c r="IX37" s="142" t="str">
        <f>IFERROR(VLOOKUP('2.Datos'!BC37,Listas!$D$44:$E$48,2,FALSE),"")</f>
        <v/>
      </c>
      <c r="IY37" s="151" t="str">
        <f t="shared" si="15"/>
        <v/>
      </c>
      <c r="IZ37" s="151" t="str">
        <f t="shared" si="16"/>
        <v/>
      </c>
      <c r="JA37" s="103"/>
      <c r="JB37" s="142" t="str">
        <f>IFERROR(VLOOKUP('2.Datos'!BF37,Listas!$D$37:$E$41,2,FALSE),"")</f>
        <v/>
      </c>
      <c r="JC37" s="142" t="str">
        <f>IFERROR(VLOOKUP('2.Datos'!BG37,Listas!$D$44:$E$48,2,FALSE),"")</f>
        <v/>
      </c>
      <c r="JD37" s="151" t="str">
        <f t="shared" si="17"/>
        <v/>
      </c>
      <c r="JE37" s="151" t="str">
        <f t="shared" si="18"/>
        <v/>
      </c>
      <c r="JF37" s="103"/>
      <c r="JG37" s="142" t="str">
        <f>IFERROR(VLOOKUP('2.Datos'!BJ37,Listas!$D$37:$E$41,2,FALSE),"")</f>
        <v/>
      </c>
      <c r="JH37" s="142" t="str">
        <f>IFERROR(VLOOKUP('2.Datos'!BK37,Listas!$D$44:$E$48,2,FALSE),"")</f>
        <v/>
      </c>
      <c r="JI37" s="151" t="str">
        <f t="shared" si="19"/>
        <v/>
      </c>
      <c r="JJ37" s="151" t="str">
        <f t="shared" si="20"/>
        <v/>
      </c>
      <c r="JK37" s="103"/>
      <c r="JL37" s="142" t="str">
        <f>IFERROR(VLOOKUP('2.Datos'!BN37,Listas!$D$37:$E$41,2,FALSE),"")</f>
        <v/>
      </c>
      <c r="JM37" s="142" t="str">
        <f>IFERROR(VLOOKUP('2.Datos'!BO37,Listas!$D$44:$E$48,2,FALSE),"")</f>
        <v/>
      </c>
      <c r="JN37" s="151" t="str">
        <f t="shared" si="21"/>
        <v/>
      </c>
      <c r="JO37" s="151" t="str">
        <f t="shared" si="22"/>
        <v/>
      </c>
      <c r="JP37" s="103"/>
      <c r="JQ37" s="142" t="str">
        <f>IFERROR(VLOOKUP('2.Datos'!BR37,Listas!$D$37:$E$41,2,FALSE),"")</f>
        <v/>
      </c>
      <c r="JR37" s="142" t="str">
        <f>IFERROR(VLOOKUP('2.Datos'!BS37,Listas!$D$44:$E$48,2,FALSE),"")</f>
        <v/>
      </c>
      <c r="JS37" s="151" t="str">
        <f t="shared" si="23"/>
        <v/>
      </c>
      <c r="JT37" s="151" t="str">
        <f t="shared" si="24"/>
        <v/>
      </c>
      <c r="JU37" s="103"/>
      <c r="JV37" s="142" t="str">
        <f>IFERROR(VLOOKUP('2.Datos'!BV37,Listas!$D$37:$E$41,2,FALSE),"")</f>
        <v/>
      </c>
      <c r="JW37" s="142" t="str">
        <f>IFERROR(VLOOKUP('2.Datos'!BW37,Listas!$D$44:$E$48,2,FALSE),"")</f>
        <v/>
      </c>
      <c r="JX37" s="151" t="str">
        <f t="shared" si="25"/>
        <v/>
      </c>
      <c r="JY37" s="151" t="str">
        <f t="shared" si="26"/>
        <v/>
      </c>
      <c r="JZ37" s="103"/>
      <c r="KA37" s="142" t="str">
        <f>IFERROR(VLOOKUP('2.Datos'!BZ37,Listas!$D$37:$E$41,2,FALSE),"")</f>
        <v/>
      </c>
      <c r="KB37" s="142" t="str">
        <f>IFERROR(VLOOKUP('2.Datos'!CA37,Listas!$D$44:$E$48,2,FALSE),"")</f>
        <v/>
      </c>
      <c r="KC37" s="151" t="str">
        <f t="shared" si="27"/>
        <v/>
      </c>
      <c r="KD37" s="151" t="str">
        <f t="shared" si="28"/>
        <v/>
      </c>
      <c r="KE37" s="103"/>
      <c r="KF37" s="142" t="str">
        <f>IFERROR(VLOOKUP('2.Datos'!CD37,Listas!$D$37:$E$41,2,FALSE),"")</f>
        <v/>
      </c>
      <c r="KG37" s="142" t="str">
        <f>IFERROR(VLOOKUP('2.Datos'!CE37,Listas!$D$44:$E$48,2,FALSE),"")</f>
        <v/>
      </c>
      <c r="KH37" s="151" t="str">
        <f t="shared" si="29"/>
        <v/>
      </c>
      <c r="KI37" s="151" t="str">
        <f t="shared" si="30"/>
        <v/>
      </c>
      <c r="KJ37" s="103"/>
      <c r="KK37" s="142" t="str">
        <f>IFERROR(VLOOKUP('2.Datos'!CH37,Listas!$D$37:$E$41,2,FALSE),"")</f>
        <v/>
      </c>
      <c r="KL37" s="142" t="str">
        <f>IFERROR(VLOOKUP('2.Datos'!CI37,Listas!$D$44:$E$48,2,FALSE),"")</f>
        <v/>
      </c>
      <c r="KM37" s="151" t="str">
        <f t="shared" si="31"/>
        <v/>
      </c>
      <c r="KN37" s="151" t="str">
        <f t="shared" si="32"/>
        <v/>
      </c>
      <c r="KO37" s="103"/>
      <c r="KP37" s="142" t="str">
        <f>IFERROR(VLOOKUP('2.Datos'!CL37,Listas!$D$37:$E$41,2,FALSE),"")</f>
        <v/>
      </c>
      <c r="KQ37" s="142" t="str">
        <f>IFERROR(VLOOKUP('2.Datos'!CM37,Listas!$D$44:$E$48,2,FALSE),"")</f>
        <v/>
      </c>
      <c r="KR37" s="151" t="str">
        <f t="shared" si="33"/>
        <v/>
      </c>
      <c r="KS37" s="151" t="str">
        <f t="shared" si="34"/>
        <v/>
      </c>
      <c r="KT37" s="103"/>
      <c r="KU37" s="142" t="str">
        <f>IFERROR(VLOOKUP('2.Datos'!CP37,Listas!$D$37:$E$41,2,FALSE),"")</f>
        <v/>
      </c>
      <c r="KV37" s="142" t="str">
        <f>IFERROR(VLOOKUP('2.Datos'!CQ37,Listas!$D$44:$E$48,2,FALSE),"")</f>
        <v/>
      </c>
      <c r="KW37" s="151" t="str">
        <f t="shared" si="35"/>
        <v/>
      </c>
      <c r="KX37" s="151" t="str">
        <f t="shared" si="36"/>
        <v/>
      </c>
      <c r="KY37" s="103"/>
      <c r="KZ37" s="142" t="str">
        <f>IFERROR(VLOOKUP('2.Datos'!CT37,Listas!$D$37:$E$41,2,FALSE),"")</f>
        <v/>
      </c>
      <c r="LA37" s="142" t="str">
        <f>IFERROR(VLOOKUP('2.Datos'!CU37,Listas!$D$44:$E$48,2,FALSE),"")</f>
        <v/>
      </c>
      <c r="LB37" s="151" t="str">
        <f t="shared" si="37"/>
        <v/>
      </c>
      <c r="LC37" s="151" t="str">
        <f t="shared" si="38"/>
        <v/>
      </c>
      <c r="LD37" s="103"/>
      <c r="LE37" s="142" t="str">
        <f>IFERROR(VLOOKUP('2.Datos'!CX37,Listas!$D$37:$E$41,2,FALSE),"")</f>
        <v/>
      </c>
      <c r="LF37" s="142" t="str">
        <f>IFERROR(VLOOKUP('2.Datos'!CY37,Listas!$D$44:$E$48,2,FALSE),"")</f>
        <v/>
      </c>
      <c r="LG37" s="151" t="str">
        <f t="shared" si="39"/>
        <v/>
      </c>
      <c r="LH37" s="151" t="str">
        <f t="shared" si="40"/>
        <v/>
      </c>
      <c r="LI37" s="103"/>
      <c r="LJ37" s="142" t="str">
        <f>IFERROR(VLOOKUP('2.Datos'!DB37,Listas!$D$37:$E$41,2,FALSE),"")</f>
        <v/>
      </c>
      <c r="LK37" s="142" t="str">
        <f>IFERROR(VLOOKUP('2.Datos'!DC37,Listas!$D$44:$E$48,2,FALSE),"")</f>
        <v/>
      </c>
      <c r="LL37" s="151" t="str">
        <f t="shared" si="41"/>
        <v/>
      </c>
      <c r="LM37" s="151" t="str">
        <f t="shared" si="42"/>
        <v/>
      </c>
      <c r="LN37" s="103"/>
      <c r="LO37" s="142" t="str">
        <f>IFERROR(VLOOKUP('2.Datos'!DF37,Listas!$D$37:$E$41,2,FALSE),"")</f>
        <v/>
      </c>
      <c r="LP37" s="142" t="str">
        <f>IFERROR(VLOOKUP('2.Datos'!DG37,Listas!$D$44:$E$48,2,FALSE),"")</f>
        <v/>
      </c>
      <c r="LQ37" s="151" t="str">
        <f t="shared" si="43"/>
        <v/>
      </c>
      <c r="LR37" s="151" t="str">
        <f t="shared" si="44"/>
        <v/>
      </c>
      <c r="LS37" s="103"/>
      <c r="LT37" s="142" t="str">
        <f>IFERROR(VLOOKUP('2.Datos'!DJ37,Listas!$D$37:$E$41,2,FALSE),"")</f>
        <v/>
      </c>
      <c r="LU37" s="142" t="str">
        <f>IFERROR(VLOOKUP('2.Datos'!DK37,Listas!$D$44:$E$48,2,FALSE),"")</f>
        <v/>
      </c>
      <c r="LV37" s="151" t="str">
        <f t="shared" si="45"/>
        <v/>
      </c>
      <c r="LW37" s="151" t="str">
        <f t="shared" si="46"/>
        <v/>
      </c>
      <c r="LX37" s="103"/>
      <c r="LY37" s="142" t="str">
        <f>IFERROR(VLOOKUP('2.Datos'!DN37,Listas!$D$37:$E$41,2,FALSE),"")</f>
        <v/>
      </c>
      <c r="LZ37" s="142" t="str">
        <f>IFERROR(VLOOKUP('2.Datos'!DO37,Listas!$D$44:$E$48,2,FALSE),"")</f>
        <v/>
      </c>
      <c r="MA37" s="151" t="str">
        <f t="shared" si="47"/>
        <v/>
      </c>
      <c r="MB37" s="151" t="str">
        <f t="shared" si="48"/>
        <v/>
      </c>
      <c r="MC37" s="103"/>
      <c r="MD37" s="142" t="str">
        <f>IFERROR(VLOOKUP('2.Datos'!DR37,Listas!$D$37:$E$41,2,FALSE),"")</f>
        <v/>
      </c>
      <c r="ME37" s="142" t="str">
        <f>IFERROR(VLOOKUP('2.Datos'!DS37,Listas!$D$44:$E$48,2,FALSE),"")</f>
        <v/>
      </c>
      <c r="MF37" s="151" t="str">
        <f t="shared" si="49"/>
        <v/>
      </c>
      <c r="MG37" s="151" t="str">
        <f t="shared" si="50"/>
        <v/>
      </c>
      <c r="MH37"/>
    </row>
    <row r="38" spans="1:346" ht="46.5" customHeight="1" x14ac:dyDescent="0.25">
      <c r="A38" s="232"/>
      <c r="B38" s="223"/>
      <c r="C38" s="223"/>
      <c r="D38" s="225"/>
      <c r="E38" s="225"/>
      <c r="F38" s="226"/>
      <c r="G38" s="223"/>
      <c r="H38" s="226"/>
      <c r="I38" s="226"/>
      <c r="J38" s="226"/>
      <c r="K38" s="226"/>
      <c r="L38" s="227"/>
      <c r="M38" s="224"/>
      <c r="N38" s="228"/>
      <c r="O38" s="228"/>
      <c r="P38" s="228"/>
      <c r="Q38" s="228"/>
      <c r="R38" s="228"/>
      <c r="S38" s="228"/>
      <c r="T38" s="228"/>
      <c r="U38" s="228"/>
      <c r="V38" s="223"/>
      <c r="W38" s="223"/>
      <c r="X38" s="229" t="str">
        <f>IF(AND(HP38&gt;=32,HP38&lt;=80),Listas!$G$36,IF(AND(HP38&gt;=16,HP38&lt;=24),Listas!$G$37,IF(AND(HP38&gt;=5,HP38&lt;=12),Listas!$G$38,IF(AND(HP38&gt;=1,HP38&lt;=4),Listas!$G$39,"-"))))</f>
        <v>-</v>
      </c>
      <c r="Y38" s="230" t="str">
        <f t="shared" si="2"/>
        <v/>
      </c>
      <c r="Z38" s="230" t="str">
        <f>IFERROR(VLOOKUP(L38,Listas!$H$4:$I$8,2,FALSE),"")</f>
        <v/>
      </c>
      <c r="AA38" s="233"/>
      <c r="AB38" s="234"/>
      <c r="AC38" s="231"/>
      <c r="AD38" s="223"/>
      <c r="AE38" s="223"/>
      <c r="AF38" s="113" t="str">
        <f>IF(AND(HU38&gt;=32,HU38&lt;=80),Listas!$G$36,IF(AND(HU38&gt;=16,HU38&lt;=24),Listas!$G$37,IF(AND(HU38&gt;=5,HU38&lt;=12),Listas!$G$38,IF(AND(HU38&gt;=1,HU38&lt;=4),Listas!$G$39,"-"))))</f>
        <v>-</v>
      </c>
      <c r="AG38" s="226"/>
      <c r="AH38" s="223"/>
      <c r="AI38" s="223"/>
      <c r="AJ38" s="113" t="str">
        <f>IF(AND(HZ38&gt;=32,HZ38&lt;=80),Listas!$G$36,IF(AND(HZ38&gt;=16,HZ38&lt;=24),Listas!$G$37,IF(AND(HZ38&gt;=5,HZ38&lt;=12),Listas!$G$38,IF(AND(HZ38&gt;=1,HZ38&lt;=4),Listas!$G$39,"-"))))</f>
        <v>-</v>
      </c>
      <c r="AK38" s="226"/>
      <c r="AL38" s="223"/>
      <c r="AM38" s="223"/>
      <c r="AN38" s="113" t="str">
        <f>IF(AND(IE38&gt;=32,IE38&lt;=80),Listas!$G$36,IF(AND(IE38&gt;=16,IE38&lt;=24),Listas!$G$37,IF(AND(IE38&gt;=5,IE38&lt;=12),Listas!$G$38,IF(AND(IE38&gt;=1,IE38&lt;=4),Listas!$G$39,"-"))))</f>
        <v>-</v>
      </c>
      <c r="AO38" s="226"/>
      <c r="AP38" s="223"/>
      <c r="AQ38" s="223"/>
      <c r="AR38" s="113" t="str">
        <f>IF(AND(IJ38&gt;=32,IJ38&lt;=80),Listas!$G$36,IF(AND(IJ38&gt;=16,IJ38&lt;=24),Listas!$G$37,IF(AND(IJ38&gt;=5,IJ38&lt;=12),Listas!$G$38,IF(AND(IJ38&gt;=1,IJ38&lt;=4),Listas!$G$39,"-"))))</f>
        <v>-</v>
      </c>
      <c r="AS38" s="226"/>
      <c r="AT38" s="223"/>
      <c r="AU38" s="223"/>
      <c r="AV38" s="113" t="str">
        <f>IF(AND(IO38&gt;=32,IO38&lt;=80),Listas!$G$36,IF(AND(IO38&gt;=16,IO38&lt;=24),Listas!$G$37,IF(AND(IO38&gt;=5,IO38&lt;=12),Listas!$G$38,IF(AND(IO38&gt;=1,IO38&lt;=4),Listas!$G$39,"-"))))</f>
        <v>-</v>
      </c>
      <c r="AW38" s="226"/>
      <c r="AX38" s="223"/>
      <c r="AY38" s="223"/>
      <c r="AZ38" s="113" t="str">
        <f>IF(AND(IT38&gt;=32,IT38&lt;=80),Listas!$G$36,IF(AND(IT38&gt;=16,IT38&lt;=24),Listas!$G$37,IF(AND(IT38&gt;=5,IT38&lt;=12),Listas!$G$38,IF(AND(IT38&gt;=1,IT38&lt;=4),Listas!$G$39,"-"))))</f>
        <v>-</v>
      </c>
      <c r="BA38" s="226"/>
      <c r="BB38" s="223"/>
      <c r="BC38" s="223"/>
      <c r="BD38" s="113" t="str">
        <f>IF(AND(IY38&gt;=32,IY38&lt;=80),Listas!$G$36,IF(AND(IY38&gt;=16,IY38&lt;=24),Listas!$G$37,IF(AND(IY38&gt;=5,IY38&lt;=12),Listas!$G$38,IF(AND(IY38&gt;=1,IY38&lt;=4),Listas!$G$39,"-"))))</f>
        <v>-</v>
      </c>
      <c r="BE38" s="226"/>
      <c r="BF38" s="223"/>
      <c r="BG38" s="223"/>
      <c r="BH38" s="113" t="str">
        <f>IF(AND(JD38&gt;=32,JD38&lt;=80),Listas!$G$36,IF(AND(JD38&gt;=16,JD38&lt;=24),Listas!$G$37,IF(AND(JD38&gt;=5,JD38&lt;=12),Listas!$G$38,IF(AND(JD38&gt;=1,JD38&lt;=4),Listas!$G$39,"-"))))</f>
        <v>-</v>
      </c>
      <c r="BI38" s="226"/>
      <c r="BJ38" s="223"/>
      <c r="BK38" s="223"/>
      <c r="BL38" s="113" t="str">
        <f>IF(AND(JI38&gt;=32,JI38&lt;=80),Listas!$G$36,IF(AND(JI38&gt;=16,JI38&lt;=24),Listas!$G$37,IF(AND(JI38&gt;=5,JI38&lt;=12),Listas!$G$38,IF(AND(JI38&gt;=1,JI38&lt;=4),Listas!$G$39,"-"))))</f>
        <v>-</v>
      </c>
      <c r="BM38" s="226"/>
      <c r="BN38" s="223"/>
      <c r="BO38" s="223"/>
      <c r="BP38" s="113" t="str">
        <f>IF(AND(JN38&gt;=32,JN38&lt;=80),Listas!$G$36,IF(AND(JN38&gt;=16,JN38&lt;=24),Listas!$G$37,IF(AND(JN38&gt;=5,JN38&lt;=12),Listas!$G$38,IF(AND(JN38&gt;=1,JN38&lt;=4),Listas!$G$39,"-"))))</f>
        <v>-</v>
      </c>
      <c r="BQ38" s="226"/>
      <c r="BR38" s="223"/>
      <c r="BS38" s="223"/>
      <c r="BT38" s="113" t="str">
        <f>IF(AND(JS38&gt;=32,JS38&lt;=80),Listas!$G$36,IF(AND(JS38&gt;=16,JS38&lt;=24),Listas!$G$37,IF(AND(JS38&gt;=5,JS38&lt;=12),Listas!$G$38,IF(AND(JS38&gt;=1,JS38&lt;=4),Listas!$G$39,"-"))))</f>
        <v>-</v>
      </c>
      <c r="BU38" s="226"/>
      <c r="BV38" s="223"/>
      <c r="BW38" s="223"/>
      <c r="BX38" s="113" t="str">
        <f>IF(AND(JX38&gt;=32,JX38&lt;=80),Listas!$G$36,IF(AND(JX38&gt;=16,JX38&lt;=24),Listas!$G$37,IF(AND(JX38&gt;=5,JX38&lt;=12),Listas!$G$38,IF(AND(JX38&gt;=1,JX38&lt;=4),Listas!$G$39,"-"))))</f>
        <v>-</v>
      </c>
      <c r="BY38" s="226"/>
      <c r="BZ38" s="223"/>
      <c r="CA38" s="223"/>
      <c r="CB38" s="113" t="str">
        <f>IF(AND(KC38&gt;=32,KC38&lt;=80),Listas!$G$36,IF(AND(KC38&gt;=16,KC38&lt;=24),Listas!$G$37,IF(AND(KC38&gt;=5,KC38&lt;=12),Listas!$G$38,IF(AND(KC38&gt;=1,KC38&lt;=4),Listas!$G$39,"-"))))</f>
        <v>-</v>
      </c>
      <c r="CC38" s="226"/>
      <c r="CD38" s="223"/>
      <c r="CE38" s="223"/>
      <c r="CF38" s="113" t="str">
        <f>IF(AND(KH38&gt;=32,KH38&lt;=80),Listas!$G$36,IF(AND(KH38&gt;=16,KH38&lt;=24),Listas!$G$37,IF(AND(KH38&gt;=5,KH38&lt;=12),Listas!$G$38,IF(AND(KH38&gt;=1,KH38&lt;=4),Listas!$G$39,"-"))))</f>
        <v>-</v>
      </c>
      <c r="CG38" s="226"/>
      <c r="CH38" s="223"/>
      <c r="CI38" s="223"/>
      <c r="CJ38" s="113" t="str">
        <f>IF(AND(KM38&gt;=32,KM38&lt;=80),Listas!$G$36,IF(AND(KM38&gt;=16,KM38&lt;=24),Listas!$G$37,IF(AND(KM38&gt;=5,KM38&lt;=12),Listas!$G$38,IF(AND(KM38&gt;=1,KM38&lt;=4),Listas!$G$39,"-"))))</f>
        <v>-</v>
      </c>
      <c r="CK38" s="226"/>
      <c r="CL38" s="223"/>
      <c r="CM38" s="223"/>
      <c r="CN38" s="113" t="str">
        <f>IF(AND(KR38&gt;=32,KR38&lt;=80),Listas!$G$36,IF(AND(KR38&gt;=16,KR38&lt;=24),Listas!$G$37,IF(AND(KR38&gt;=5,KR38&lt;=12),Listas!$G$38,IF(AND(KR38&gt;=1,KR38&lt;=4),Listas!$G$39,"-"))))</f>
        <v>-</v>
      </c>
      <c r="CO38" s="226"/>
      <c r="CP38" s="223"/>
      <c r="CQ38" s="223"/>
      <c r="CR38" s="113" t="str">
        <f>IF(AND(KW38&gt;=32,KW38&lt;=80),Listas!$G$36,IF(AND(KW38&gt;=16,KW38&lt;=24),Listas!$G$37,IF(AND(KW38&gt;=5,KW38&lt;=12),Listas!$G$38,IF(AND(KW38&gt;=1,KW38&lt;=4),Listas!$G$39,"-"))))</f>
        <v>-</v>
      </c>
      <c r="CS38" s="226"/>
      <c r="CT38" s="223"/>
      <c r="CU38" s="223"/>
      <c r="CV38" s="113" t="str">
        <f>IF(AND(LB38&gt;=32,LB38&lt;=80),Listas!$G$36,IF(AND(LB38&gt;=16,LB38&lt;=24),Listas!$G$37,IF(AND(LB38&gt;=5,LB38&lt;=12),Listas!$G$38,IF(AND(LB38&gt;=1,LB38&lt;=4),Listas!$G$39,"-"))))</f>
        <v>-</v>
      </c>
      <c r="CW38" s="226"/>
      <c r="CX38" s="223"/>
      <c r="CY38" s="223"/>
      <c r="CZ38" s="113" t="str">
        <f>IF(AND(LG38&gt;=32,LG38&lt;=80),Listas!$G$36,IF(AND(LG38&gt;=16,LG38&lt;=24),Listas!$G$37,IF(AND(LG38&gt;=5,LG38&lt;=12),Listas!$G$38,IF(AND(LG38&gt;=1,LG38&lt;=4),Listas!$G$39,"-"))))</f>
        <v>-</v>
      </c>
      <c r="DA38" s="226"/>
      <c r="DB38" s="223"/>
      <c r="DC38" s="223"/>
      <c r="DD38" s="113" t="str">
        <f>IF(AND(LL38&gt;=32,LL38&lt;=80),Listas!$G$36,IF(AND(LL38&gt;=16,LL38&lt;=24),Listas!$G$37,IF(AND(LL38&gt;=5,LL38&lt;=12),Listas!$G$38,IF(AND(LL38&gt;=1,LL38&lt;=4),Listas!$G$39,"-"))))</f>
        <v>-</v>
      </c>
      <c r="DE38" s="226"/>
      <c r="DF38" s="223"/>
      <c r="DG38" s="223"/>
      <c r="DH38" s="113" t="str">
        <f>IF(AND(LQ38&gt;=32,LQ38&lt;=80),Listas!$G$36,IF(AND(LQ38&gt;=16,LQ38&lt;=24),Listas!$G$37,IF(AND(LQ38&gt;=5,LQ38&lt;=12),Listas!$G$38,IF(AND(LQ38&gt;=1,LQ38&lt;=4),Listas!$G$39,"-"))))</f>
        <v>-</v>
      </c>
      <c r="DI38" s="226"/>
      <c r="DJ38" s="223"/>
      <c r="DK38" s="223"/>
      <c r="DL38" s="113" t="str">
        <f>IF(AND(LV38&gt;=32,LV38&lt;=80),Listas!$G$36,IF(AND(LV38&gt;=16,LV38&lt;=24),Listas!$G$37,IF(AND(LV38&gt;=5,LV38&lt;=12),Listas!$G$38,IF(AND(LV38&gt;=1,LV38&lt;=4),Listas!$G$39,"-"))))</f>
        <v>-</v>
      </c>
      <c r="DM38" s="226"/>
      <c r="DN38" s="223"/>
      <c r="DO38" s="223"/>
      <c r="DP38" s="113" t="str">
        <f>IF(AND(MA38&gt;=32,MA38&lt;=80),Listas!$G$36,IF(AND(MA38&gt;=16,MA38&lt;=24),Listas!$G$37,IF(AND(MA38&gt;=5,MA38&lt;=12),Listas!$G$38,IF(AND(MA38&gt;=1,MA38&lt;=4),Listas!$G$39,"-"))))</f>
        <v>-</v>
      </c>
      <c r="DQ38" s="226"/>
      <c r="DR38" s="223"/>
      <c r="DS38" s="223"/>
      <c r="DT38" s="113" t="str">
        <f>IF(AND(MF38&gt;=32,MF38&lt;=80),Listas!$G$36,IF(AND(MF38&gt;=16,MF38&lt;=24),Listas!$G$37,IF(AND(MF38&gt;=5,MF38&lt;=12),Listas!$G$38,IF(AND(MF38&gt;=1,MF38&lt;=4),Listas!$G$39,"-"))))</f>
        <v>-</v>
      </c>
      <c r="HM38" s="150" t="str">
        <f>IF('2.Datos'!A38&lt;&gt;"",'2.Datos'!A38,"")</f>
        <v/>
      </c>
      <c r="HN38" s="142" t="str">
        <f>IFERROR(VLOOKUP('2.Datos'!V38,Listas!$D$37:$E$41,2,FALSE),"")</f>
        <v/>
      </c>
      <c r="HO38" s="142" t="str">
        <f>IFERROR(VLOOKUP('2.Datos'!W38,Listas!$D$44:$E$48,2,FALSE),"")</f>
        <v/>
      </c>
      <c r="HP38" s="142" t="str">
        <f t="shared" si="51"/>
        <v/>
      </c>
      <c r="HQ38" s="151" t="str">
        <f t="shared" si="52"/>
        <v/>
      </c>
      <c r="HR38" s="103"/>
      <c r="HS38" s="142" t="str">
        <f>IFERROR(VLOOKUP('2.Datos'!AD38,Listas!$D$37:$E$41,2,FALSE),"")</f>
        <v/>
      </c>
      <c r="HT38" s="142" t="str">
        <f>IFERROR(VLOOKUP('2.Datos'!AE38,Listas!$D$44:$E$48,2,FALSE),"")</f>
        <v/>
      </c>
      <c r="HU38" s="151" t="str">
        <f t="shared" si="3"/>
        <v/>
      </c>
      <c r="HV38" s="151" t="str">
        <f t="shared" si="4"/>
        <v/>
      </c>
      <c r="HW38" s="103"/>
      <c r="HX38" s="142" t="str">
        <f>IFERROR(VLOOKUP('2.Datos'!AH38,Listas!$D$37:$E$41,2,FALSE),"")</f>
        <v/>
      </c>
      <c r="HY38" s="142" t="str">
        <f>IFERROR(VLOOKUP('2.Datos'!AI38,Listas!$D$44:$E$48,2,FALSE),"")</f>
        <v/>
      </c>
      <c r="HZ38" s="151" t="str">
        <f t="shared" si="5"/>
        <v/>
      </c>
      <c r="IA38" s="151" t="str">
        <f t="shared" si="6"/>
        <v/>
      </c>
      <c r="IB38" s="103"/>
      <c r="IC38" s="142" t="str">
        <f>IFERROR(VLOOKUP('2.Datos'!AL38,Listas!$D$37:$E$41,2,FALSE),"")</f>
        <v/>
      </c>
      <c r="ID38" s="142" t="str">
        <f>IFERROR(VLOOKUP('2.Datos'!AM38,Listas!$D$44:$E$48,2,FALSE),"")</f>
        <v/>
      </c>
      <c r="IE38" s="151" t="str">
        <f t="shared" si="7"/>
        <v/>
      </c>
      <c r="IF38" s="151" t="str">
        <f t="shared" si="8"/>
        <v/>
      </c>
      <c r="IG38" s="103"/>
      <c r="IH38" s="142" t="str">
        <f>IFERROR(VLOOKUP('2.Datos'!AP38,Listas!$D$37:$E$41,2,FALSE),"")</f>
        <v/>
      </c>
      <c r="II38" s="142" t="str">
        <f>IFERROR(VLOOKUP('2.Datos'!AQ38,Listas!$D$44:$E$48,2,FALSE),"")</f>
        <v/>
      </c>
      <c r="IJ38" s="151" t="str">
        <f t="shared" si="9"/>
        <v/>
      </c>
      <c r="IK38" s="151" t="str">
        <f t="shared" si="10"/>
        <v/>
      </c>
      <c r="IL38" s="103"/>
      <c r="IM38" s="142" t="str">
        <f>IFERROR(VLOOKUP('2.Datos'!AT38,Listas!$D$37:$E$41,2,FALSE),"")</f>
        <v/>
      </c>
      <c r="IN38" s="142" t="str">
        <f>IFERROR(VLOOKUP('2.Datos'!AU38,Listas!$D$44:$E$48,2,FALSE),"")</f>
        <v/>
      </c>
      <c r="IO38" s="151" t="str">
        <f t="shared" si="11"/>
        <v/>
      </c>
      <c r="IP38" s="151" t="str">
        <f t="shared" si="12"/>
        <v/>
      </c>
      <c r="IQ38" s="103"/>
      <c r="IR38" s="142" t="str">
        <f>IFERROR(VLOOKUP('2.Datos'!AX38,Listas!$D$37:$E$41,2,FALSE),"")</f>
        <v/>
      </c>
      <c r="IS38" s="142" t="str">
        <f>IFERROR(VLOOKUP('2.Datos'!AY38,Listas!$D$44:$E$48,2,FALSE),"")</f>
        <v/>
      </c>
      <c r="IT38" s="151" t="str">
        <f t="shared" si="13"/>
        <v/>
      </c>
      <c r="IU38" s="151" t="str">
        <f t="shared" si="14"/>
        <v/>
      </c>
      <c r="IV38" s="103"/>
      <c r="IW38" s="142" t="str">
        <f>IFERROR(VLOOKUP('2.Datos'!BB38,Listas!$D$37:$E$41,2,FALSE),"")</f>
        <v/>
      </c>
      <c r="IX38" s="142" t="str">
        <f>IFERROR(VLOOKUP('2.Datos'!BC38,Listas!$D$44:$E$48,2,FALSE),"")</f>
        <v/>
      </c>
      <c r="IY38" s="151" t="str">
        <f t="shared" si="15"/>
        <v/>
      </c>
      <c r="IZ38" s="151" t="str">
        <f t="shared" si="16"/>
        <v/>
      </c>
      <c r="JA38" s="103"/>
      <c r="JB38" s="142" t="str">
        <f>IFERROR(VLOOKUP('2.Datos'!BF38,Listas!$D$37:$E$41,2,FALSE),"")</f>
        <v/>
      </c>
      <c r="JC38" s="142" t="str">
        <f>IFERROR(VLOOKUP('2.Datos'!BG38,Listas!$D$44:$E$48,2,FALSE),"")</f>
        <v/>
      </c>
      <c r="JD38" s="151" t="str">
        <f t="shared" si="17"/>
        <v/>
      </c>
      <c r="JE38" s="151" t="str">
        <f t="shared" si="18"/>
        <v/>
      </c>
      <c r="JF38" s="103"/>
      <c r="JG38" s="142" t="str">
        <f>IFERROR(VLOOKUP('2.Datos'!BJ38,Listas!$D$37:$E$41,2,FALSE),"")</f>
        <v/>
      </c>
      <c r="JH38" s="142" t="str">
        <f>IFERROR(VLOOKUP('2.Datos'!BK38,Listas!$D$44:$E$48,2,FALSE),"")</f>
        <v/>
      </c>
      <c r="JI38" s="151" t="str">
        <f t="shared" si="19"/>
        <v/>
      </c>
      <c r="JJ38" s="151" t="str">
        <f t="shared" si="20"/>
        <v/>
      </c>
      <c r="JK38" s="103"/>
      <c r="JL38" s="142" t="str">
        <f>IFERROR(VLOOKUP('2.Datos'!BN38,Listas!$D$37:$E$41,2,FALSE),"")</f>
        <v/>
      </c>
      <c r="JM38" s="142" t="str">
        <f>IFERROR(VLOOKUP('2.Datos'!BO38,Listas!$D$44:$E$48,2,FALSE),"")</f>
        <v/>
      </c>
      <c r="JN38" s="151" t="str">
        <f t="shared" si="21"/>
        <v/>
      </c>
      <c r="JO38" s="151" t="str">
        <f t="shared" si="22"/>
        <v/>
      </c>
      <c r="JP38" s="103"/>
      <c r="JQ38" s="142" t="str">
        <f>IFERROR(VLOOKUP('2.Datos'!BR38,Listas!$D$37:$E$41,2,FALSE),"")</f>
        <v/>
      </c>
      <c r="JR38" s="142" t="str">
        <f>IFERROR(VLOOKUP('2.Datos'!BS38,Listas!$D$44:$E$48,2,FALSE),"")</f>
        <v/>
      </c>
      <c r="JS38" s="151" t="str">
        <f t="shared" si="23"/>
        <v/>
      </c>
      <c r="JT38" s="151" t="str">
        <f t="shared" si="24"/>
        <v/>
      </c>
      <c r="JU38" s="103"/>
      <c r="JV38" s="142" t="str">
        <f>IFERROR(VLOOKUP('2.Datos'!BV38,Listas!$D$37:$E$41,2,FALSE),"")</f>
        <v/>
      </c>
      <c r="JW38" s="142" t="str">
        <f>IFERROR(VLOOKUP('2.Datos'!BW38,Listas!$D$44:$E$48,2,FALSE),"")</f>
        <v/>
      </c>
      <c r="JX38" s="151" t="str">
        <f t="shared" si="25"/>
        <v/>
      </c>
      <c r="JY38" s="151" t="str">
        <f t="shared" si="26"/>
        <v/>
      </c>
      <c r="JZ38" s="103"/>
      <c r="KA38" s="142" t="str">
        <f>IFERROR(VLOOKUP('2.Datos'!BZ38,Listas!$D$37:$E$41,2,FALSE),"")</f>
        <v/>
      </c>
      <c r="KB38" s="142" t="str">
        <f>IFERROR(VLOOKUP('2.Datos'!CA38,Listas!$D$44:$E$48,2,FALSE),"")</f>
        <v/>
      </c>
      <c r="KC38" s="151" t="str">
        <f t="shared" si="27"/>
        <v/>
      </c>
      <c r="KD38" s="151" t="str">
        <f t="shared" si="28"/>
        <v/>
      </c>
      <c r="KE38" s="103"/>
      <c r="KF38" s="142" t="str">
        <f>IFERROR(VLOOKUP('2.Datos'!CD38,Listas!$D$37:$E$41,2,FALSE),"")</f>
        <v/>
      </c>
      <c r="KG38" s="142" t="str">
        <f>IFERROR(VLOOKUP('2.Datos'!CE38,Listas!$D$44:$E$48,2,FALSE),"")</f>
        <v/>
      </c>
      <c r="KH38" s="151" t="str">
        <f t="shared" si="29"/>
        <v/>
      </c>
      <c r="KI38" s="151" t="str">
        <f t="shared" si="30"/>
        <v/>
      </c>
      <c r="KJ38" s="103"/>
      <c r="KK38" s="142" t="str">
        <f>IFERROR(VLOOKUP('2.Datos'!CH38,Listas!$D$37:$E$41,2,FALSE),"")</f>
        <v/>
      </c>
      <c r="KL38" s="142" t="str">
        <f>IFERROR(VLOOKUP('2.Datos'!CI38,Listas!$D$44:$E$48,2,FALSE),"")</f>
        <v/>
      </c>
      <c r="KM38" s="151" t="str">
        <f t="shared" si="31"/>
        <v/>
      </c>
      <c r="KN38" s="151" t="str">
        <f t="shared" si="32"/>
        <v/>
      </c>
      <c r="KO38" s="103"/>
      <c r="KP38" s="142" t="str">
        <f>IFERROR(VLOOKUP('2.Datos'!CL38,Listas!$D$37:$E$41,2,FALSE),"")</f>
        <v/>
      </c>
      <c r="KQ38" s="142" t="str">
        <f>IFERROR(VLOOKUP('2.Datos'!CM38,Listas!$D$44:$E$48,2,FALSE),"")</f>
        <v/>
      </c>
      <c r="KR38" s="151" t="str">
        <f t="shared" si="33"/>
        <v/>
      </c>
      <c r="KS38" s="151" t="str">
        <f t="shared" si="34"/>
        <v/>
      </c>
      <c r="KT38" s="103"/>
      <c r="KU38" s="142" t="str">
        <f>IFERROR(VLOOKUP('2.Datos'!CP38,Listas!$D$37:$E$41,2,FALSE),"")</f>
        <v/>
      </c>
      <c r="KV38" s="142" t="str">
        <f>IFERROR(VLOOKUP('2.Datos'!CQ38,Listas!$D$44:$E$48,2,FALSE),"")</f>
        <v/>
      </c>
      <c r="KW38" s="151" t="str">
        <f t="shared" si="35"/>
        <v/>
      </c>
      <c r="KX38" s="151" t="str">
        <f t="shared" si="36"/>
        <v/>
      </c>
      <c r="KY38" s="103"/>
      <c r="KZ38" s="142" t="str">
        <f>IFERROR(VLOOKUP('2.Datos'!CT38,Listas!$D$37:$E$41,2,FALSE),"")</f>
        <v/>
      </c>
      <c r="LA38" s="142" t="str">
        <f>IFERROR(VLOOKUP('2.Datos'!CU38,Listas!$D$44:$E$48,2,FALSE),"")</f>
        <v/>
      </c>
      <c r="LB38" s="151" t="str">
        <f t="shared" si="37"/>
        <v/>
      </c>
      <c r="LC38" s="151" t="str">
        <f t="shared" si="38"/>
        <v/>
      </c>
      <c r="LD38" s="103"/>
      <c r="LE38" s="142" t="str">
        <f>IFERROR(VLOOKUP('2.Datos'!CX38,Listas!$D$37:$E$41,2,FALSE),"")</f>
        <v/>
      </c>
      <c r="LF38" s="142" t="str">
        <f>IFERROR(VLOOKUP('2.Datos'!CY38,Listas!$D$44:$E$48,2,FALSE),"")</f>
        <v/>
      </c>
      <c r="LG38" s="151" t="str">
        <f t="shared" si="39"/>
        <v/>
      </c>
      <c r="LH38" s="151" t="str">
        <f t="shared" si="40"/>
        <v/>
      </c>
      <c r="LI38" s="103"/>
      <c r="LJ38" s="142" t="str">
        <f>IFERROR(VLOOKUP('2.Datos'!DB38,Listas!$D$37:$E$41,2,FALSE),"")</f>
        <v/>
      </c>
      <c r="LK38" s="142" t="str">
        <f>IFERROR(VLOOKUP('2.Datos'!DC38,Listas!$D$44:$E$48,2,FALSE),"")</f>
        <v/>
      </c>
      <c r="LL38" s="151" t="str">
        <f t="shared" si="41"/>
        <v/>
      </c>
      <c r="LM38" s="151" t="str">
        <f t="shared" si="42"/>
        <v/>
      </c>
      <c r="LN38" s="103"/>
      <c r="LO38" s="142" t="str">
        <f>IFERROR(VLOOKUP('2.Datos'!DF38,Listas!$D$37:$E$41,2,FALSE),"")</f>
        <v/>
      </c>
      <c r="LP38" s="142" t="str">
        <f>IFERROR(VLOOKUP('2.Datos'!DG38,Listas!$D$44:$E$48,2,FALSE),"")</f>
        <v/>
      </c>
      <c r="LQ38" s="151" t="str">
        <f t="shared" si="43"/>
        <v/>
      </c>
      <c r="LR38" s="151" t="str">
        <f t="shared" si="44"/>
        <v/>
      </c>
      <c r="LS38" s="103"/>
      <c r="LT38" s="142" t="str">
        <f>IFERROR(VLOOKUP('2.Datos'!DJ38,Listas!$D$37:$E$41,2,FALSE),"")</f>
        <v/>
      </c>
      <c r="LU38" s="142" t="str">
        <f>IFERROR(VLOOKUP('2.Datos'!DK38,Listas!$D$44:$E$48,2,FALSE),"")</f>
        <v/>
      </c>
      <c r="LV38" s="151" t="str">
        <f t="shared" si="45"/>
        <v/>
      </c>
      <c r="LW38" s="151" t="str">
        <f t="shared" si="46"/>
        <v/>
      </c>
      <c r="LX38" s="103"/>
      <c r="LY38" s="142" t="str">
        <f>IFERROR(VLOOKUP('2.Datos'!DN38,Listas!$D$37:$E$41,2,FALSE),"")</f>
        <v/>
      </c>
      <c r="LZ38" s="142" t="str">
        <f>IFERROR(VLOOKUP('2.Datos'!DO38,Listas!$D$44:$E$48,2,FALSE),"")</f>
        <v/>
      </c>
      <c r="MA38" s="151" t="str">
        <f t="shared" si="47"/>
        <v/>
      </c>
      <c r="MB38" s="151" t="str">
        <f t="shared" si="48"/>
        <v/>
      </c>
      <c r="MC38" s="103"/>
      <c r="MD38" s="142" t="str">
        <f>IFERROR(VLOOKUP('2.Datos'!DR38,Listas!$D$37:$E$41,2,FALSE),"")</f>
        <v/>
      </c>
      <c r="ME38" s="142" t="str">
        <f>IFERROR(VLOOKUP('2.Datos'!DS38,Listas!$D$44:$E$48,2,FALSE),"")</f>
        <v/>
      </c>
      <c r="MF38" s="151" t="str">
        <f t="shared" si="49"/>
        <v/>
      </c>
      <c r="MG38" s="151" t="str">
        <f t="shared" si="50"/>
        <v/>
      </c>
      <c r="MH38"/>
    </row>
    <row r="39" spans="1:346" ht="46.5" customHeight="1" x14ac:dyDescent="0.25">
      <c r="A39" s="232"/>
      <c r="B39" s="223"/>
      <c r="C39" s="223"/>
      <c r="D39" s="225"/>
      <c r="E39" s="225"/>
      <c r="F39" s="226"/>
      <c r="G39" s="223"/>
      <c r="H39" s="226"/>
      <c r="I39" s="226"/>
      <c r="J39" s="226"/>
      <c r="K39" s="226"/>
      <c r="L39" s="227"/>
      <c r="M39" s="224"/>
      <c r="N39" s="228"/>
      <c r="O39" s="228"/>
      <c r="P39" s="228"/>
      <c r="Q39" s="228"/>
      <c r="R39" s="228"/>
      <c r="S39" s="228"/>
      <c r="T39" s="228"/>
      <c r="U39" s="228"/>
      <c r="V39" s="223"/>
      <c r="W39" s="223"/>
      <c r="X39" s="229" t="str">
        <f>IF(AND(HP39&gt;=32,HP39&lt;=80),Listas!$G$36,IF(AND(HP39&gt;=16,HP39&lt;=24),Listas!$G$37,IF(AND(HP39&gt;=5,HP39&lt;=12),Listas!$G$38,IF(AND(HP39&gt;=1,HP39&lt;=4),Listas!$G$39,"-"))))</f>
        <v>-</v>
      </c>
      <c r="Y39" s="230" t="str">
        <f t="shared" si="2"/>
        <v/>
      </c>
      <c r="Z39" s="230" t="str">
        <f>IFERROR(VLOOKUP(L39,Listas!$H$4:$I$8,2,FALSE),"")</f>
        <v/>
      </c>
      <c r="AA39" s="233"/>
      <c r="AB39" s="234"/>
      <c r="AC39" s="231"/>
      <c r="AD39" s="223"/>
      <c r="AE39" s="223"/>
      <c r="AF39" s="113" t="str">
        <f>IF(AND(HU39&gt;=32,HU39&lt;=80),Listas!$G$36,IF(AND(HU39&gt;=16,HU39&lt;=24),Listas!$G$37,IF(AND(HU39&gt;=5,HU39&lt;=12),Listas!$G$38,IF(AND(HU39&gt;=1,HU39&lt;=4),Listas!$G$39,"-"))))</f>
        <v>-</v>
      </c>
      <c r="AG39" s="226"/>
      <c r="AH39" s="223"/>
      <c r="AI39" s="223"/>
      <c r="AJ39" s="113" t="str">
        <f>IF(AND(HZ39&gt;=32,HZ39&lt;=80),Listas!$G$36,IF(AND(HZ39&gt;=16,HZ39&lt;=24),Listas!$G$37,IF(AND(HZ39&gt;=5,HZ39&lt;=12),Listas!$G$38,IF(AND(HZ39&gt;=1,HZ39&lt;=4),Listas!$G$39,"-"))))</f>
        <v>-</v>
      </c>
      <c r="AK39" s="226"/>
      <c r="AL39" s="223"/>
      <c r="AM39" s="223"/>
      <c r="AN39" s="113" t="str">
        <f>IF(AND(IE39&gt;=32,IE39&lt;=80),Listas!$G$36,IF(AND(IE39&gt;=16,IE39&lt;=24),Listas!$G$37,IF(AND(IE39&gt;=5,IE39&lt;=12),Listas!$G$38,IF(AND(IE39&gt;=1,IE39&lt;=4),Listas!$G$39,"-"))))</f>
        <v>-</v>
      </c>
      <c r="AO39" s="226"/>
      <c r="AP39" s="223"/>
      <c r="AQ39" s="223"/>
      <c r="AR39" s="113" t="str">
        <f>IF(AND(IJ39&gt;=32,IJ39&lt;=80),Listas!$G$36,IF(AND(IJ39&gt;=16,IJ39&lt;=24),Listas!$G$37,IF(AND(IJ39&gt;=5,IJ39&lt;=12),Listas!$G$38,IF(AND(IJ39&gt;=1,IJ39&lt;=4),Listas!$G$39,"-"))))</f>
        <v>-</v>
      </c>
      <c r="AS39" s="226"/>
      <c r="AT39" s="223"/>
      <c r="AU39" s="223"/>
      <c r="AV39" s="113" t="str">
        <f>IF(AND(IO39&gt;=32,IO39&lt;=80),Listas!$G$36,IF(AND(IO39&gt;=16,IO39&lt;=24),Listas!$G$37,IF(AND(IO39&gt;=5,IO39&lt;=12),Listas!$G$38,IF(AND(IO39&gt;=1,IO39&lt;=4),Listas!$G$39,"-"))))</f>
        <v>-</v>
      </c>
      <c r="AW39" s="226"/>
      <c r="AX39" s="223"/>
      <c r="AY39" s="223"/>
      <c r="AZ39" s="113" t="str">
        <f>IF(AND(IT39&gt;=32,IT39&lt;=80),Listas!$G$36,IF(AND(IT39&gt;=16,IT39&lt;=24),Listas!$G$37,IF(AND(IT39&gt;=5,IT39&lt;=12),Listas!$G$38,IF(AND(IT39&gt;=1,IT39&lt;=4),Listas!$G$39,"-"))))</f>
        <v>-</v>
      </c>
      <c r="BA39" s="226"/>
      <c r="BB39" s="223"/>
      <c r="BC39" s="223"/>
      <c r="BD39" s="113" t="str">
        <f>IF(AND(IY39&gt;=32,IY39&lt;=80),Listas!$G$36,IF(AND(IY39&gt;=16,IY39&lt;=24),Listas!$G$37,IF(AND(IY39&gt;=5,IY39&lt;=12),Listas!$G$38,IF(AND(IY39&gt;=1,IY39&lt;=4),Listas!$G$39,"-"))))</f>
        <v>-</v>
      </c>
      <c r="BE39" s="226"/>
      <c r="BF39" s="223"/>
      <c r="BG39" s="223"/>
      <c r="BH39" s="113" t="str">
        <f>IF(AND(JD39&gt;=32,JD39&lt;=80),Listas!$G$36,IF(AND(JD39&gt;=16,JD39&lt;=24),Listas!$G$37,IF(AND(JD39&gt;=5,JD39&lt;=12),Listas!$G$38,IF(AND(JD39&gt;=1,JD39&lt;=4),Listas!$G$39,"-"))))</f>
        <v>-</v>
      </c>
      <c r="BI39" s="226"/>
      <c r="BJ39" s="223"/>
      <c r="BK39" s="223"/>
      <c r="BL39" s="113" t="str">
        <f>IF(AND(JI39&gt;=32,JI39&lt;=80),Listas!$G$36,IF(AND(JI39&gt;=16,JI39&lt;=24),Listas!$G$37,IF(AND(JI39&gt;=5,JI39&lt;=12),Listas!$G$38,IF(AND(JI39&gt;=1,JI39&lt;=4),Listas!$G$39,"-"))))</f>
        <v>-</v>
      </c>
      <c r="BM39" s="226"/>
      <c r="BN39" s="223"/>
      <c r="BO39" s="223"/>
      <c r="BP39" s="113" t="str">
        <f>IF(AND(JN39&gt;=32,JN39&lt;=80),Listas!$G$36,IF(AND(JN39&gt;=16,JN39&lt;=24),Listas!$G$37,IF(AND(JN39&gt;=5,JN39&lt;=12),Listas!$G$38,IF(AND(JN39&gt;=1,JN39&lt;=4),Listas!$G$39,"-"))))</f>
        <v>-</v>
      </c>
      <c r="BQ39" s="226"/>
      <c r="BR39" s="223"/>
      <c r="BS39" s="223"/>
      <c r="BT39" s="113" t="str">
        <f>IF(AND(JS39&gt;=32,JS39&lt;=80),Listas!$G$36,IF(AND(JS39&gt;=16,JS39&lt;=24),Listas!$G$37,IF(AND(JS39&gt;=5,JS39&lt;=12),Listas!$G$38,IF(AND(JS39&gt;=1,JS39&lt;=4),Listas!$G$39,"-"))))</f>
        <v>-</v>
      </c>
      <c r="BU39" s="226"/>
      <c r="BV39" s="223"/>
      <c r="BW39" s="223"/>
      <c r="BX39" s="113" t="str">
        <f>IF(AND(JX39&gt;=32,JX39&lt;=80),Listas!$G$36,IF(AND(JX39&gt;=16,JX39&lt;=24),Listas!$G$37,IF(AND(JX39&gt;=5,JX39&lt;=12),Listas!$G$38,IF(AND(JX39&gt;=1,JX39&lt;=4),Listas!$G$39,"-"))))</f>
        <v>-</v>
      </c>
      <c r="BY39" s="226"/>
      <c r="BZ39" s="223"/>
      <c r="CA39" s="223"/>
      <c r="CB39" s="113" t="str">
        <f>IF(AND(KC39&gt;=32,KC39&lt;=80),Listas!$G$36,IF(AND(KC39&gt;=16,KC39&lt;=24),Listas!$G$37,IF(AND(KC39&gt;=5,KC39&lt;=12),Listas!$G$38,IF(AND(KC39&gt;=1,KC39&lt;=4),Listas!$G$39,"-"))))</f>
        <v>-</v>
      </c>
      <c r="CC39" s="226"/>
      <c r="CD39" s="223"/>
      <c r="CE39" s="223"/>
      <c r="CF39" s="113" t="str">
        <f>IF(AND(KH39&gt;=32,KH39&lt;=80),Listas!$G$36,IF(AND(KH39&gt;=16,KH39&lt;=24),Listas!$G$37,IF(AND(KH39&gt;=5,KH39&lt;=12),Listas!$G$38,IF(AND(KH39&gt;=1,KH39&lt;=4),Listas!$G$39,"-"))))</f>
        <v>-</v>
      </c>
      <c r="CG39" s="226"/>
      <c r="CH39" s="223"/>
      <c r="CI39" s="223"/>
      <c r="CJ39" s="113" t="str">
        <f>IF(AND(KM39&gt;=32,KM39&lt;=80),Listas!$G$36,IF(AND(KM39&gt;=16,KM39&lt;=24),Listas!$G$37,IF(AND(KM39&gt;=5,KM39&lt;=12),Listas!$G$38,IF(AND(KM39&gt;=1,KM39&lt;=4),Listas!$G$39,"-"))))</f>
        <v>-</v>
      </c>
      <c r="CK39" s="226"/>
      <c r="CL39" s="223"/>
      <c r="CM39" s="223"/>
      <c r="CN39" s="113" t="str">
        <f>IF(AND(KR39&gt;=32,KR39&lt;=80),Listas!$G$36,IF(AND(KR39&gt;=16,KR39&lt;=24),Listas!$G$37,IF(AND(KR39&gt;=5,KR39&lt;=12),Listas!$G$38,IF(AND(KR39&gt;=1,KR39&lt;=4),Listas!$G$39,"-"))))</f>
        <v>-</v>
      </c>
      <c r="CO39" s="226"/>
      <c r="CP39" s="223"/>
      <c r="CQ39" s="223"/>
      <c r="CR39" s="113" t="str">
        <f>IF(AND(KW39&gt;=32,KW39&lt;=80),Listas!$G$36,IF(AND(KW39&gt;=16,KW39&lt;=24),Listas!$G$37,IF(AND(KW39&gt;=5,KW39&lt;=12),Listas!$G$38,IF(AND(KW39&gt;=1,KW39&lt;=4),Listas!$G$39,"-"))))</f>
        <v>-</v>
      </c>
      <c r="CS39" s="226"/>
      <c r="CT39" s="223"/>
      <c r="CU39" s="223"/>
      <c r="CV39" s="113" t="str">
        <f>IF(AND(LB39&gt;=32,LB39&lt;=80),Listas!$G$36,IF(AND(LB39&gt;=16,LB39&lt;=24),Listas!$G$37,IF(AND(LB39&gt;=5,LB39&lt;=12),Listas!$G$38,IF(AND(LB39&gt;=1,LB39&lt;=4),Listas!$G$39,"-"))))</f>
        <v>-</v>
      </c>
      <c r="CW39" s="226"/>
      <c r="CX39" s="223"/>
      <c r="CY39" s="223"/>
      <c r="CZ39" s="113" t="str">
        <f>IF(AND(LG39&gt;=32,LG39&lt;=80),Listas!$G$36,IF(AND(LG39&gt;=16,LG39&lt;=24),Listas!$G$37,IF(AND(LG39&gt;=5,LG39&lt;=12),Listas!$G$38,IF(AND(LG39&gt;=1,LG39&lt;=4),Listas!$G$39,"-"))))</f>
        <v>-</v>
      </c>
      <c r="DA39" s="226"/>
      <c r="DB39" s="223"/>
      <c r="DC39" s="223"/>
      <c r="DD39" s="113" t="str">
        <f>IF(AND(LL39&gt;=32,LL39&lt;=80),Listas!$G$36,IF(AND(LL39&gt;=16,LL39&lt;=24),Listas!$G$37,IF(AND(LL39&gt;=5,LL39&lt;=12),Listas!$G$38,IF(AND(LL39&gt;=1,LL39&lt;=4),Listas!$G$39,"-"))))</f>
        <v>-</v>
      </c>
      <c r="DE39" s="226"/>
      <c r="DF39" s="223"/>
      <c r="DG39" s="223"/>
      <c r="DH39" s="113" t="str">
        <f>IF(AND(LQ39&gt;=32,LQ39&lt;=80),Listas!$G$36,IF(AND(LQ39&gt;=16,LQ39&lt;=24),Listas!$G$37,IF(AND(LQ39&gt;=5,LQ39&lt;=12),Listas!$G$38,IF(AND(LQ39&gt;=1,LQ39&lt;=4),Listas!$G$39,"-"))))</f>
        <v>-</v>
      </c>
      <c r="DI39" s="226"/>
      <c r="DJ39" s="223"/>
      <c r="DK39" s="223"/>
      <c r="DL39" s="113" t="str">
        <f>IF(AND(LV39&gt;=32,LV39&lt;=80),Listas!$G$36,IF(AND(LV39&gt;=16,LV39&lt;=24),Listas!$G$37,IF(AND(LV39&gt;=5,LV39&lt;=12),Listas!$G$38,IF(AND(LV39&gt;=1,LV39&lt;=4),Listas!$G$39,"-"))))</f>
        <v>-</v>
      </c>
      <c r="DM39" s="226"/>
      <c r="DN39" s="223"/>
      <c r="DO39" s="223"/>
      <c r="DP39" s="113" t="str">
        <f>IF(AND(MA39&gt;=32,MA39&lt;=80),Listas!$G$36,IF(AND(MA39&gt;=16,MA39&lt;=24),Listas!$G$37,IF(AND(MA39&gt;=5,MA39&lt;=12),Listas!$G$38,IF(AND(MA39&gt;=1,MA39&lt;=4),Listas!$G$39,"-"))))</f>
        <v>-</v>
      </c>
      <c r="DQ39" s="226"/>
      <c r="DR39" s="223"/>
      <c r="DS39" s="223"/>
      <c r="DT39" s="113" t="str">
        <f>IF(AND(MF39&gt;=32,MF39&lt;=80),Listas!$G$36,IF(AND(MF39&gt;=16,MF39&lt;=24),Listas!$G$37,IF(AND(MF39&gt;=5,MF39&lt;=12),Listas!$G$38,IF(AND(MF39&gt;=1,MF39&lt;=4),Listas!$G$39,"-"))))</f>
        <v>-</v>
      </c>
      <c r="HM39" s="150" t="str">
        <f>IF('2.Datos'!A39&lt;&gt;"",'2.Datos'!A39,"")</f>
        <v/>
      </c>
      <c r="HN39" s="142" t="str">
        <f>IFERROR(VLOOKUP('2.Datos'!V39,Listas!$D$37:$E$41,2,FALSE),"")</f>
        <v/>
      </c>
      <c r="HO39" s="142" t="str">
        <f>IFERROR(VLOOKUP('2.Datos'!W39,Listas!$D$44:$E$48,2,FALSE),"")</f>
        <v/>
      </c>
      <c r="HP39" s="142" t="str">
        <f t="shared" si="51"/>
        <v/>
      </c>
      <c r="HQ39" s="151" t="str">
        <f t="shared" si="52"/>
        <v/>
      </c>
      <c r="HR39" s="103"/>
      <c r="HS39" s="142" t="str">
        <f>IFERROR(VLOOKUP('2.Datos'!AD39,Listas!$D$37:$E$41,2,FALSE),"")</f>
        <v/>
      </c>
      <c r="HT39" s="142" t="str">
        <f>IFERROR(VLOOKUP('2.Datos'!AE39,Listas!$D$44:$E$48,2,FALSE),"")</f>
        <v/>
      </c>
      <c r="HU39" s="151" t="str">
        <f t="shared" si="3"/>
        <v/>
      </c>
      <c r="HV39" s="151" t="str">
        <f t="shared" si="4"/>
        <v/>
      </c>
      <c r="HW39" s="103"/>
      <c r="HX39" s="142" t="str">
        <f>IFERROR(VLOOKUP('2.Datos'!AH39,Listas!$D$37:$E$41,2,FALSE),"")</f>
        <v/>
      </c>
      <c r="HY39" s="142" t="str">
        <f>IFERROR(VLOOKUP('2.Datos'!AI39,Listas!$D$44:$E$48,2,FALSE),"")</f>
        <v/>
      </c>
      <c r="HZ39" s="151" t="str">
        <f t="shared" si="5"/>
        <v/>
      </c>
      <c r="IA39" s="151" t="str">
        <f t="shared" si="6"/>
        <v/>
      </c>
      <c r="IB39" s="103"/>
      <c r="IC39" s="142" t="str">
        <f>IFERROR(VLOOKUP('2.Datos'!AL39,Listas!$D$37:$E$41,2,FALSE),"")</f>
        <v/>
      </c>
      <c r="ID39" s="142" t="str">
        <f>IFERROR(VLOOKUP('2.Datos'!AM39,Listas!$D$44:$E$48,2,FALSE),"")</f>
        <v/>
      </c>
      <c r="IE39" s="151" t="str">
        <f t="shared" si="7"/>
        <v/>
      </c>
      <c r="IF39" s="151" t="str">
        <f t="shared" si="8"/>
        <v/>
      </c>
      <c r="IG39" s="103"/>
      <c r="IH39" s="142" t="str">
        <f>IFERROR(VLOOKUP('2.Datos'!AP39,Listas!$D$37:$E$41,2,FALSE),"")</f>
        <v/>
      </c>
      <c r="II39" s="142" t="str">
        <f>IFERROR(VLOOKUP('2.Datos'!AQ39,Listas!$D$44:$E$48,2,FALSE),"")</f>
        <v/>
      </c>
      <c r="IJ39" s="151" t="str">
        <f t="shared" si="9"/>
        <v/>
      </c>
      <c r="IK39" s="151" t="str">
        <f t="shared" si="10"/>
        <v/>
      </c>
      <c r="IL39" s="103"/>
      <c r="IM39" s="142" t="str">
        <f>IFERROR(VLOOKUP('2.Datos'!AT39,Listas!$D$37:$E$41,2,FALSE),"")</f>
        <v/>
      </c>
      <c r="IN39" s="142" t="str">
        <f>IFERROR(VLOOKUP('2.Datos'!AU39,Listas!$D$44:$E$48,2,FALSE),"")</f>
        <v/>
      </c>
      <c r="IO39" s="151" t="str">
        <f t="shared" si="11"/>
        <v/>
      </c>
      <c r="IP39" s="151" t="str">
        <f t="shared" si="12"/>
        <v/>
      </c>
      <c r="IQ39" s="103"/>
      <c r="IR39" s="142" t="str">
        <f>IFERROR(VLOOKUP('2.Datos'!AX39,Listas!$D$37:$E$41,2,FALSE),"")</f>
        <v/>
      </c>
      <c r="IS39" s="142" t="str">
        <f>IFERROR(VLOOKUP('2.Datos'!AY39,Listas!$D$44:$E$48,2,FALSE),"")</f>
        <v/>
      </c>
      <c r="IT39" s="151" t="str">
        <f t="shared" si="13"/>
        <v/>
      </c>
      <c r="IU39" s="151" t="str">
        <f t="shared" si="14"/>
        <v/>
      </c>
      <c r="IV39" s="103"/>
      <c r="IW39" s="142" t="str">
        <f>IFERROR(VLOOKUP('2.Datos'!BB39,Listas!$D$37:$E$41,2,FALSE),"")</f>
        <v/>
      </c>
      <c r="IX39" s="142" t="str">
        <f>IFERROR(VLOOKUP('2.Datos'!BC39,Listas!$D$44:$E$48,2,FALSE),"")</f>
        <v/>
      </c>
      <c r="IY39" s="151" t="str">
        <f t="shared" si="15"/>
        <v/>
      </c>
      <c r="IZ39" s="151" t="str">
        <f t="shared" si="16"/>
        <v/>
      </c>
      <c r="JA39" s="103"/>
      <c r="JB39" s="142" t="str">
        <f>IFERROR(VLOOKUP('2.Datos'!BF39,Listas!$D$37:$E$41,2,FALSE),"")</f>
        <v/>
      </c>
      <c r="JC39" s="142" t="str">
        <f>IFERROR(VLOOKUP('2.Datos'!BG39,Listas!$D$44:$E$48,2,FALSE),"")</f>
        <v/>
      </c>
      <c r="JD39" s="151" t="str">
        <f t="shared" si="17"/>
        <v/>
      </c>
      <c r="JE39" s="151" t="str">
        <f t="shared" si="18"/>
        <v/>
      </c>
      <c r="JF39" s="103"/>
      <c r="JG39" s="142" t="str">
        <f>IFERROR(VLOOKUP('2.Datos'!BJ39,Listas!$D$37:$E$41,2,FALSE),"")</f>
        <v/>
      </c>
      <c r="JH39" s="142" t="str">
        <f>IFERROR(VLOOKUP('2.Datos'!BK39,Listas!$D$44:$E$48,2,FALSE),"")</f>
        <v/>
      </c>
      <c r="JI39" s="151" t="str">
        <f t="shared" si="19"/>
        <v/>
      </c>
      <c r="JJ39" s="151" t="str">
        <f t="shared" si="20"/>
        <v/>
      </c>
      <c r="JK39" s="103"/>
      <c r="JL39" s="142" t="str">
        <f>IFERROR(VLOOKUP('2.Datos'!BN39,Listas!$D$37:$E$41,2,FALSE),"")</f>
        <v/>
      </c>
      <c r="JM39" s="142" t="str">
        <f>IFERROR(VLOOKUP('2.Datos'!BO39,Listas!$D$44:$E$48,2,FALSE),"")</f>
        <v/>
      </c>
      <c r="JN39" s="151" t="str">
        <f t="shared" si="21"/>
        <v/>
      </c>
      <c r="JO39" s="151" t="str">
        <f t="shared" si="22"/>
        <v/>
      </c>
      <c r="JP39" s="103"/>
      <c r="JQ39" s="142" t="str">
        <f>IFERROR(VLOOKUP('2.Datos'!BR39,Listas!$D$37:$E$41,2,FALSE),"")</f>
        <v/>
      </c>
      <c r="JR39" s="142" t="str">
        <f>IFERROR(VLOOKUP('2.Datos'!BS39,Listas!$D$44:$E$48,2,FALSE),"")</f>
        <v/>
      </c>
      <c r="JS39" s="151" t="str">
        <f t="shared" si="23"/>
        <v/>
      </c>
      <c r="JT39" s="151" t="str">
        <f t="shared" si="24"/>
        <v/>
      </c>
      <c r="JU39" s="103"/>
      <c r="JV39" s="142" t="str">
        <f>IFERROR(VLOOKUP('2.Datos'!BV39,Listas!$D$37:$E$41,2,FALSE),"")</f>
        <v/>
      </c>
      <c r="JW39" s="142" t="str">
        <f>IFERROR(VLOOKUP('2.Datos'!BW39,Listas!$D$44:$E$48,2,FALSE),"")</f>
        <v/>
      </c>
      <c r="JX39" s="151" t="str">
        <f t="shared" si="25"/>
        <v/>
      </c>
      <c r="JY39" s="151" t="str">
        <f t="shared" si="26"/>
        <v/>
      </c>
      <c r="JZ39" s="103"/>
      <c r="KA39" s="142" t="str">
        <f>IFERROR(VLOOKUP('2.Datos'!BZ39,Listas!$D$37:$E$41,2,FALSE),"")</f>
        <v/>
      </c>
      <c r="KB39" s="142" t="str">
        <f>IFERROR(VLOOKUP('2.Datos'!CA39,Listas!$D$44:$E$48,2,FALSE),"")</f>
        <v/>
      </c>
      <c r="KC39" s="151" t="str">
        <f t="shared" si="27"/>
        <v/>
      </c>
      <c r="KD39" s="151" t="str">
        <f t="shared" si="28"/>
        <v/>
      </c>
      <c r="KE39" s="103"/>
      <c r="KF39" s="142" t="str">
        <f>IFERROR(VLOOKUP('2.Datos'!CD39,Listas!$D$37:$E$41,2,FALSE),"")</f>
        <v/>
      </c>
      <c r="KG39" s="142" t="str">
        <f>IFERROR(VLOOKUP('2.Datos'!CE39,Listas!$D$44:$E$48,2,FALSE),"")</f>
        <v/>
      </c>
      <c r="KH39" s="151" t="str">
        <f t="shared" si="29"/>
        <v/>
      </c>
      <c r="KI39" s="151" t="str">
        <f t="shared" si="30"/>
        <v/>
      </c>
      <c r="KJ39" s="103"/>
      <c r="KK39" s="142" t="str">
        <f>IFERROR(VLOOKUP('2.Datos'!CH39,Listas!$D$37:$E$41,2,FALSE),"")</f>
        <v/>
      </c>
      <c r="KL39" s="142" t="str">
        <f>IFERROR(VLOOKUP('2.Datos'!CI39,Listas!$D$44:$E$48,2,FALSE),"")</f>
        <v/>
      </c>
      <c r="KM39" s="151" t="str">
        <f t="shared" si="31"/>
        <v/>
      </c>
      <c r="KN39" s="151" t="str">
        <f t="shared" si="32"/>
        <v/>
      </c>
      <c r="KO39" s="103"/>
      <c r="KP39" s="142" t="str">
        <f>IFERROR(VLOOKUP('2.Datos'!CL39,Listas!$D$37:$E$41,2,FALSE),"")</f>
        <v/>
      </c>
      <c r="KQ39" s="142" t="str">
        <f>IFERROR(VLOOKUP('2.Datos'!CM39,Listas!$D$44:$E$48,2,FALSE),"")</f>
        <v/>
      </c>
      <c r="KR39" s="151" t="str">
        <f t="shared" si="33"/>
        <v/>
      </c>
      <c r="KS39" s="151" t="str">
        <f t="shared" si="34"/>
        <v/>
      </c>
      <c r="KT39" s="103"/>
      <c r="KU39" s="142" t="str">
        <f>IFERROR(VLOOKUP('2.Datos'!CP39,Listas!$D$37:$E$41,2,FALSE),"")</f>
        <v/>
      </c>
      <c r="KV39" s="142" t="str">
        <f>IFERROR(VLOOKUP('2.Datos'!CQ39,Listas!$D$44:$E$48,2,FALSE),"")</f>
        <v/>
      </c>
      <c r="KW39" s="151" t="str">
        <f t="shared" si="35"/>
        <v/>
      </c>
      <c r="KX39" s="151" t="str">
        <f t="shared" si="36"/>
        <v/>
      </c>
      <c r="KY39" s="103"/>
      <c r="KZ39" s="142" t="str">
        <f>IFERROR(VLOOKUP('2.Datos'!CT39,Listas!$D$37:$E$41,2,FALSE),"")</f>
        <v/>
      </c>
      <c r="LA39" s="142" t="str">
        <f>IFERROR(VLOOKUP('2.Datos'!CU39,Listas!$D$44:$E$48,2,FALSE),"")</f>
        <v/>
      </c>
      <c r="LB39" s="151" t="str">
        <f t="shared" si="37"/>
        <v/>
      </c>
      <c r="LC39" s="151" t="str">
        <f t="shared" si="38"/>
        <v/>
      </c>
      <c r="LD39" s="103"/>
      <c r="LE39" s="142" t="str">
        <f>IFERROR(VLOOKUP('2.Datos'!CX39,Listas!$D$37:$E$41,2,FALSE),"")</f>
        <v/>
      </c>
      <c r="LF39" s="142" t="str">
        <f>IFERROR(VLOOKUP('2.Datos'!CY39,Listas!$D$44:$E$48,2,FALSE),"")</f>
        <v/>
      </c>
      <c r="LG39" s="151" t="str">
        <f t="shared" si="39"/>
        <v/>
      </c>
      <c r="LH39" s="151" t="str">
        <f t="shared" si="40"/>
        <v/>
      </c>
      <c r="LI39" s="103"/>
      <c r="LJ39" s="142" t="str">
        <f>IFERROR(VLOOKUP('2.Datos'!DB39,Listas!$D$37:$E$41,2,FALSE),"")</f>
        <v/>
      </c>
      <c r="LK39" s="142" t="str">
        <f>IFERROR(VLOOKUP('2.Datos'!DC39,Listas!$D$44:$E$48,2,FALSE),"")</f>
        <v/>
      </c>
      <c r="LL39" s="151" t="str">
        <f t="shared" si="41"/>
        <v/>
      </c>
      <c r="LM39" s="151" t="str">
        <f t="shared" si="42"/>
        <v/>
      </c>
      <c r="LN39" s="103"/>
      <c r="LO39" s="142" t="str">
        <f>IFERROR(VLOOKUP('2.Datos'!DF39,Listas!$D$37:$E$41,2,FALSE),"")</f>
        <v/>
      </c>
      <c r="LP39" s="142" t="str">
        <f>IFERROR(VLOOKUP('2.Datos'!DG39,Listas!$D$44:$E$48,2,FALSE),"")</f>
        <v/>
      </c>
      <c r="LQ39" s="151" t="str">
        <f t="shared" si="43"/>
        <v/>
      </c>
      <c r="LR39" s="151" t="str">
        <f t="shared" si="44"/>
        <v/>
      </c>
      <c r="LS39" s="103"/>
      <c r="LT39" s="142" t="str">
        <f>IFERROR(VLOOKUP('2.Datos'!DJ39,Listas!$D$37:$E$41,2,FALSE),"")</f>
        <v/>
      </c>
      <c r="LU39" s="142" t="str">
        <f>IFERROR(VLOOKUP('2.Datos'!DK39,Listas!$D$44:$E$48,2,FALSE),"")</f>
        <v/>
      </c>
      <c r="LV39" s="151" t="str">
        <f t="shared" si="45"/>
        <v/>
      </c>
      <c r="LW39" s="151" t="str">
        <f t="shared" si="46"/>
        <v/>
      </c>
      <c r="LX39" s="103"/>
      <c r="LY39" s="142" t="str">
        <f>IFERROR(VLOOKUP('2.Datos'!DN39,Listas!$D$37:$E$41,2,FALSE),"")</f>
        <v/>
      </c>
      <c r="LZ39" s="142" t="str">
        <f>IFERROR(VLOOKUP('2.Datos'!DO39,Listas!$D$44:$E$48,2,FALSE),"")</f>
        <v/>
      </c>
      <c r="MA39" s="151" t="str">
        <f t="shared" si="47"/>
        <v/>
      </c>
      <c r="MB39" s="151" t="str">
        <f t="shared" si="48"/>
        <v/>
      </c>
      <c r="MC39" s="103"/>
      <c r="MD39" s="142" t="str">
        <f>IFERROR(VLOOKUP('2.Datos'!DR39,Listas!$D$37:$E$41,2,FALSE),"")</f>
        <v/>
      </c>
      <c r="ME39" s="142" t="str">
        <f>IFERROR(VLOOKUP('2.Datos'!DS39,Listas!$D$44:$E$48,2,FALSE),"")</f>
        <v/>
      </c>
      <c r="MF39" s="151" t="str">
        <f t="shared" si="49"/>
        <v/>
      </c>
      <c r="MG39" s="151" t="str">
        <f t="shared" si="50"/>
        <v/>
      </c>
      <c r="MH39"/>
    </row>
    <row r="40" spans="1:346" ht="46.5" customHeight="1" x14ac:dyDescent="0.25">
      <c r="A40" s="232"/>
      <c r="B40" s="223"/>
      <c r="C40" s="223"/>
      <c r="D40" s="225"/>
      <c r="E40" s="225"/>
      <c r="F40" s="226"/>
      <c r="G40" s="223"/>
      <c r="H40" s="226"/>
      <c r="I40" s="226"/>
      <c r="J40" s="226"/>
      <c r="K40" s="226"/>
      <c r="L40" s="227"/>
      <c r="M40" s="224"/>
      <c r="N40" s="228"/>
      <c r="O40" s="228"/>
      <c r="P40" s="228"/>
      <c r="Q40" s="228"/>
      <c r="R40" s="228"/>
      <c r="S40" s="228"/>
      <c r="T40" s="228"/>
      <c r="U40" s="228"/>
      <c r="V40" s="223"/>
      <c r="W40" s="223"/>
      <c r="X40" s="229" t="str">
        <f>IF(AND(HP40&gt;=32,HP40&lt;=80),Listas!$G$36,IF(AND(HP40&gt;=16,HP40&lt;=24),Listas!$G$37,IF(AND(HP40&gt;=5,HP40&lt;=12),Listas!$G$38,IF(AND(HP40&gt;=1,HP40&lt;=4),Listas!$G$39,"-"))))</f>
        <v>-</v>
      </c>
      <c r="Y40" s="230" t="str">
        <f t="shared" si="2"/>
        <v/>
      </c>
      <c r="Z40" s="230" t="str">
        <f>IFERROR(VLOOKUP(L40,Listas!$H$4:$I$8,2,FALSE),"")</f>
        <v/>
      </c>
      <c r="AA40" s="233"/>
      <c r="AB40" s="234"/>
      <c r="AC40" s="231"/>
      <c r="AD40" s="223"/>
      <c r="AE40" s="223"/>
      <c r="AF40" s="113" t="str">
        <f>IF(AND(HU40&gt;=32,HU40&lt;=80),Listas!$G$36,IF(AND(HU40&gt;=16,HU40&lt;=24),Listas!$G$37,IF(AND(HU40&gt;=5,HU40&lt;=12),Listas!$G$38,IF(AND(HU40&gt;=1,HU40&lt;=4),Listas!$G$39,"-"))))</f>
        <v>-</v>
      </c>
      <c r="AG40" s="226"/>
      <c r="AH40" s="223"/>
      <c r="AI40" s="223"/>
      <c r="AJ40" s="113" t="str">
        <f>IF(AND(HZ40&gt;=32,HZ40&lt;=80),Listas!$G$36,IF(AND(HZ40&gt;=16,HZ40&lt;=24),Listas!$G$37,IF(AND(HZ40&gt;=5,HZ40&lt;=12),Listas!$G$38,IF(AND(HZ40&gt;=1,HZ40&lt;=4),Listas!$G$39,"-"))))</f>
        <v>-</v>
      </c>
      <c r="AK40" s="226"/>
      <c r="AL40" s="223"/>
      <c r="AM40" s="223"/>
      <c r="AN40" s="113" t="str">
        <f>IF(AND(IE40&gt;=32,IE40&lt;=80),Listas!$G$36,IF(AND(IE40&gt;=16,IE40&lt;=24),Listas!$G$37,IF(AND(IE40&gt;=5,IE40&lt;=12),Listas!$G$38,IF(AND(IE40&gt;=1,IE40&lt;=4),Listas!$G$39,"-"))))</f>
        <v>-</v>
      </c>
      <c r="AO40" s="226"/>
      <c r="AP40" s="223"/>
      <c r="AQ40" s="223"/>
      <c r="AR40" s="113" t="str">
        <f>IF(AND(IJ40&gt;=32,IJ40&lt;=80),Listas!$G$36,IF(AND(IJ40&gt;=16,IJ40&lt;=24),Listas!$G$37,IF(AND(IJ40&gt;=5,IJ40&lt;=12),Listas!$G$38,IF(AND(IJ40&gt;=1,IJ40&lt;=4),Listas!$G$39,"-"))))</f>
        <v>-</v>
      </c>
      <c r="AS40" s="226"/>
      <c r="AT40" s="223"/>
      <c r="AU40" s="223"/>
      <c r="AV40" s="113" t="str">
        <f>IF(AND(IO40&gt;=32,IO40&lt;=80),Listas!$G$36,IF(AND(IO40&gt;=16,IO40&lt;=24),Listas!$G$37,IF(AND(IO40&gt;=5,IO40&lt;=12),Listas!$G$38,IF(AND(IO40&gt;=1,IO40&lt;=4),Listas!$G$39,"-"))))</f>
        <v>-</v>
      </c>
      <c r="AW40" s="226"/>
      <c r="AX40" s="223"/>
      <c r="AY40" s="223"/>
      <c r="AZ40" s="113" t="str">
        <f>IF(AND(IT40&gt;=32,IT40&lt;=80),Listas!$G$36,IF(AND(IT40&gt;=16,IT40&lt;=24),Listas!$G$37,IF(AND(IT40&gt;=5,IT40&lt;=12),Listas!$G$38,IF(AND(IT40&gt;=1,IT40&lt;=4),Listas!$G$39,"-"))))</f>
        <v>-</v>
      </c>
      <c r="BA40" s="226"/>
      <c r="BB40" s="223"/>
      <c r="BC40" s="223"/>
      <c r="BD40" s="113" t="str">
        <f>IF(AND(IY40&gt;=32,IY40&lt;=80),Listas!$G$36,IF(AND(IY40&gt;=16,IY40&lt;=24),Listas!$G$37,IF(AND(IY40&gt;=5,IY40&lt;=12),Listas!$G$38,IF(AND(IY40&gt;=1,IY40&lt;=4),Listas!$G$39,"-"))))</f>
        <v>-</v>
      </c>
      <c r="BE40" s="226"/>
      <c r="BF40" s="223"/>
      <c r="BG40" s="223"/>
      <c r="BH40" s="113" t="str">
        <f>IF(AND(JD40&gt;=32,JD40&lt;=80),Listas!$G$36,IF(AND(JD40&gt;=16,JD40&lt;=24),Listas!$G$37,IF(AND(JD40&gt;=5,JD40&lt;=12),Listas!$G$38,IF(AND(JD40&gt;=1,JD40&lt;=4),Listas!$G$39,"-"))))</f>
        <v>-</v>
      </c>
      <c r="BI40" s="226"/>
      <c r="BJ40" s="223"/>
      <c r="BK40" s="223"/>
      <c r="BL40" s="113" t="str">
        <f>IF(AND(JI40&gt;=32,JI40&lt;=80),Listas!$G$36,IF(AND(JI40&gt;=16,JI40&lt;=24),Listas!$G$37,IF(AND(JI40&gt;=5,JI40&lt;=12),Listas!$G$38,IF(AND(JI40&gt;=1,JI40&lt;=4),Listas!$G$39,"-"))))</f>
        <v>-</v>
      </c>
      <c r="BM40" s="226"/>
      <c r="BN40" s="223"/>
      <c r="BO40" s="223"/>
      <c r="BP40" s="113" t="str">
        <f>IF(AND(JN40&gt;=32,JN40&lt;=80),Listas!$G$36,IF(AND(JN40&gt;=16,JN40&lt;=24),Listas!$G$37,IF(AND(JN40&gt;=5,JN40&lt;=12),Listas!$G$38,IF(AND(JN40&gt;=1,JN40&lt;=4),Listas!$G$39,"-"))))</f>
        <v>-</v>
      </c>
      <c r="BQ40" s="226"/>
      <c r="BR40" s="223"/>
      <c r="BS40" s="223"/>
      <c r="BT40" s="113" t="str">
        <f>IF(AND(JS40&gt;=32,JS40&lt;=80),Listas!$G$36,IF(AND(JS40&gt;=16,JS40&lt;=24),Listas!$G$37,IF(AND(JS40&gt;=5,JS40&lt;=12),Listas!$G$38,IF(AND(JS40&gt;=1,JS40&lt;=4),Listas!$G$39,"-"))))</f>
        <v>-</v>
      </c>
      <c r="BU40" s="226"/>
      <c r="BV40" s="223"/>
      <c r="BW40" s="223"/>
      <c r="BX40" s="113" t="str">
        <f>IF(AND(JX40&gt;=32,JX40&lt;=80),Listas!$G$36,IF(AND(JX40&gt;=16,JX40&lt;=24),Listas!$G$37,IF(AND(JX40&gt;=5,JX40&lt;=12),Listas!$G$38,IF(AND(JX40&gt;=1,JX40&lt;=4),Listas!$G$39,"-"))))</f>
        <v>-</v>
      </c>
      <c r="BY40" s="226"/>
      <c r="BZ40" s="223"/>
      <c r="CA40" s="223"/>
      <c r="CB40" s="113" t="str">
        <f>IF(AND(KC40&gt;=32,KC40&lt;=80),Listas!$G$36,IF(AND(KC40&gt;=16,KC40&lt;=24),Listas!$G$37,IF(AND(KC40&gt;=5,KC40&lt;=12),Listas!$G$38,IF(AND(KC40&gt;=1,KC40&lt;=4),Listas!$G$39,"-"))))</f>
        <v>-</v>
      </c>
      <c r="CC40" s="226"/>
      <c r="CD40" s="223"/>
      <c r="CE40" s="223"/>
      <c r="CF40" s="113" t="str">
        <f>IF(AND(KH40&gt;=32,KH40&lt;=80),Listas!$G$36,IF(AND(KH40&gt;=16,KH40&lt;=24),Listas!$G$37,IF(AND(KH40&gt;=5,KH40&lt;=12),Listas!$G$38,IF(AND(KH40&gt;=1,KH40&lt;=4),Listas!$G$39,"-"))))</f>
        <v>-</v>
      </c>
      <c r="CG40" s="226"/>
      <c r="CH40" s="223"/>
      <c r="CI40" s="223"/>
      <c r="CJ40" s="113" t="str">
        <f>IF(AND(KM40&gt;=32,KM40&lt;=80),Listas!$G$36,IF(AND(KM40&gt;=16,KM40&lt;=24),Listas!$G$37,IF(AND(KM40&gt;=5,KM40&lt;=12),Listas!$G$38,IF(AND(KM40&gt;=1,KM40&lt;=4),Listas!$G$39,"-"))))</f>
        <v>-</v>
      </c>
      <c r="CK40" s="226"/>
      <c r="CL40" s="223"/>
      <c r="CM40" s="223"/>
      <c r="CN40" s="113" t="str">
        <f>IF(AND(KR40&gt;=32,KR40&lt;=80),Listas!$G$36,IF(AND(KR40&gt;=16,KR40&lt;=24),Listas!$G$37,IF(AND(KR40&gt;=5,KR40&lt;=12),Listas!$G$38,IF(AND(KR40&gt;=1,KR40&lt;=4),Listas!$G$39,"-"))))</f>
        <v>-</v>
      </c>
      <c r="CO40" s="226"/>
      <c r="CP40" s="223"/>
      <c r="CQ40" s="223"/>
      <c r="CR40" s="113" t="str">
        <f>IF(AND(KW40&gt;=32,KW40&lt;=80),Listas!$G$36,IF(AND(KW40&gt;=16,KW40&lt;=24),Listas!$G$37,IF(AND(KW40&gt;=5,KW40&lt;=12),Listas!$G$38,IF(AND(KW40&gt;=1,KW40&lt;=4),Listas!$G$39,"-"))))</f>
        <v>-</v>
      </c>
      <c r="CS40" s="226"/>
      <c r="CT40" s="223"/>
      <c r="CU40" s="223"/>
      <c r="CV40" s="113" t="str">
        <f>IF(AND(LB40&gt;=32,LB40&lt;=80),Listas!$G$36,IF(AND(LB40&gt;=16,LB40&lt;=24),Listas!$G$37,IF(AND(LB40&gt;=5,LB40&lt;=12),Listas!$G$38,IF(AND(LB40&gt;=1,LB40&lt;=4),Listas!$G$39,"-"))))</f>
        <v>-</v>
      </c>
      <c r="CW40" s="226"/>
      <c r="CX40" s="223"/>
      <c r="CY40" s="223"/>
      <c r="CZ40" s="113" t="str">
        <f>IF(AND(LG40&gt;=32,LG40&lt;=80),Listas!$G$36,IF(AND(LG40&gt;=16,LG40&lt;=24),Listas!$G$37,IF(AND(LG40&gt;=5,LG40&lt;=12),Listas!$G$38,IF(AND(LG40&gt;=1,LG40&lt;=4),Listas!$G$39,"-"))))</f>
        <v>-</v>
      </c>
      <c r="DA40" s="226"/>
      <c r="DB40" s="223"/>
      <c r="DC40" s="223"/>
      <c r="DD40" s="113" t="str">
        <f>IF(AND(LL40&gt;=32,LL40&lt;=80),Listas!$G$36,IF(AND(LL40&gt;=16,LL40&lt;=24),Listas!$G$37,IF(AND(LL40&gt;=5,LL40&lt;=12),Listas!$G$38,IF(AND(LL40&gt;=1,LL40&lt;=4),Listas!$G$39,"-"))))</f>
        <v>-</v>
      </c>
      <c r="DE40" s="226"/>
      <c r="DF40" s="223"/>
      <c r="DG40" s="223"/>
      <c r="DH40" s="113" t="str">
        <f>IF(AND(LQ40&gt;=32,LQ40&lt;=80),Listas!$G$36,IF(AND(LQ40&gt;=16,LQ40&lt;=24),Listas!$G$37,IF(AND(LQ40&gt;=5,LQ40&lt;=12),Listas!$G$38,IF(AND(LQ40&gt;=1,LQ40&lt;=4),Listas!$G$39,"-"))))</f>
        <v>-</v>
      </c>
      <c r="DI40" s="226"/>
      <c r="DJ40" s="223"/>
      <c r="DK40" s="223"/>
      <c r="DL40" s="113" t="str">
        <f>IF(AND(LV40&gt;=32,LV40&lt;=80),Listas!$G$36,IF(AND(LV40&gt;=16,LV40&lt;=24),Listas!$G$37,IF(AND(LV40&gt;=5,LV40&lt;=12),Listas!$G$38,IF(AND(LV40&gt;=1,LV40&lt;=4),Listas!$G$39,"-"))))</f>
        <v>-</v>
      </c>
      <c r="DM40" s="226"/>
      <c r="DN40" s="223"/>
      <c r="DO40" s="223"/>
      <c r="DP40" s="113" t="str">
        <f>IF(AND(MA40&gt;=32,MA40&lt;=80),Listas!$G$36,IF(AND(MA40&gt;=16,MA40&lt;=24),Listas!$G$37,IF(AND(MA40&gt;=5,MA40&lt;=12),Listas!$G$38,IF(AND(MA40&gt;=1,MA40&lt;=4),Listas!$G$39,"-"))))</f>
        <v>-</v>
      </c>
      <c r="DQ40" s="226"/>
      <c r="DR40" s="223"/>
      <c r="DS40" s="223"/>
      <c r="DT40" s="113" t="str">
        <f>IF(AND(MF40&gt;=32,MF40&lt;=80),Listas!$G$36,IF(AND(MF40&gt;=16,MF40&lt;=24),Listas!$G$37,IF(AND(MF40&gt;=5,MF40&lt;=12),Listas!$G$38,IF(AND(MF40&gt;=1,MF40&lt;=4),Listas!$G$39,"-"))))</f>
        <v>-</v>
      </c>
      <c r="HM40" s="150" t="str">
        <f>IF('2.Datos'!A40&lt;&gt;"",'2.Datos'!A40,"")</f>
        <v/>
      </c>
      <c r="HN40" s="142" t="str">
        <f>IFERROR(VLOOKUP('2.Datos'!V40,Listas!$D$37:$E$41,2,FALSE),"")</f>
        <v/>
      </c>
      <c r="HO40" s="142" t="str">
        <f>IFERROR(VLOOKUP('2.Datos'!W40,Listas!$D$44:$E$48,2,FALSE),"")</f>
        <v/>
      </c>
      <c r="HP40" s="142" t="str">
        <f t="shared" si="51"/>
        <v/>
      </c>
      <c r="HQ40" s="151" t="str">
        <f t="shared" si="52"/>
        <v/>
      </c>
      <c r="HR40" s="103"/>
      <c r="HS40" s="142" t="str">
        <f>IFERROR(VLOOKUP('2.Datos'!AD40,Listas!$D$37:$E$41,2,FALSE),"")</f>
        <v/>
      </c>
      <c r="HT40" s="142" t="str">
        <f>IFERROR(VLOOKUP('2.Datos'!AE40,Listas!$D$44:$E$48,2,FALSE),"")</f>
        <v/>
      </c>
      <c r="HU40" s="151" t="str">
        <f t="shared" si="3"/>
        <v/>
      </c>
      <c r="HV40" s="151" t="str">
        <f t="shared" si="4"/>
        <v/>
      </c>
      <c r="HW40" s="103"/>
      <c r="HX40" s="142" t="str">
        <f>IFERROR(VLOOKUP('2.Datos'!AH40,Listas!$D$37:$E$41,2,FALSE),"")</f>
        <v/>
      </c>
      <c r="HY40" s="142" t="str">
        <f>IFERROR(VLOOKUP('2.Datos'!AI40,Listas!$D$44:$E$48,2,FALSE),"")</f>
        <v/>
      </c>
      <c r="HZ40" s="151" t="str">
        <f t="shared" si="5"/>
        <v/>
      </c>
      <c r="IA40" s="151" t="str">
        <f t="shared" si="6"/>
        <v/>
      </c>
      <c r="IB40" s="103"/>
      <c r="IC40" s="142" t="str">
        <f>IFERROR(VLOOKUP('2.Datos'!AL40,Listas!$D$37:$E$41,2,FALSE),"")</f>
        <v/>
      </c>
      <c r="ID40" s="142" t="str">
        <f>IFERROR(VLOOKUP('2.Datos'!AM40,Listas!$D$44:$E$48,2,FALSE),"")</f>
        <v/>
      </c>
      <c r="IE40" s="151" t="str">
        <f t="shared" si="7"/>
        <v/>
      </c>
      <c r="IF40" s="151" t="str">
        <f t="shared" si="8"/>
        <v/>
      </c>
      <c r="IG40" s="103"/>
      <c r="IH40" s="142" t="str">
        <f>IFERROR(VLOOKUP('2.Datos'!AP40,Listas!$D$37:$E$41,2,FALSE),"")</f>
        <v/>
      </c>
      <c r="II40" s="142" t="str">
        <f>IFERROR(VLOOKUP('2.Datos'!AQ40,Listas!$D$44:$E$48,2,FALSE),"")</f>
        <v/>
      </c>
      <c r="IJ40" s="151" t="str">
        <f t="shared" si="9"/>
        <v/>
      </c>
      <c r="IK40" s="151" t="str">
        <f t="shared" si="10"/>
        <v/>
      </c>
      <c r="IL40" s="103"/>
      <c r="IM40" s="142" t="str">
        <f>IFERROR(VLOOKUP('2.Datos'!AT40,Listas!$D$37:$E$41,2,FALSE),"")</f>
        <v/>
      </c>
      <c r="IN40" s="142" t="str">
        <f>IFERROR(VLOOKUP('2.Datos'!AU40,Listas!$D$44:$E$48,2,FALSE),"")</f>
        <v/>
      </c>
      <c r="IO40" s="151" t="str">
        <f t="shared" si="11"/>
        <v/>
      </c>
      <c r="IP40" s="151" t="str">
        <f t="shared" si="12"/>
        <v/>
      </c>
      <c r="IQ40" s="103"/>
      <c r="IR40" s="142" t="str">
        <f>IFERROR(VLOOKUP('2.Datos'!AX40,Listas!$D$37:$E$41,2,FALSE),"")</f>
        <v/>
      </c>
      <c r="IS40" s="142" t="str">
        <f>IFERROR(VLOOKUP('2.Datos'!AY40,Listas!$D$44:$E$48,2,FALSE),"")</f>
        <v/>
      </c>
      <c r="IT40" s="151" t="str">
        <f t="shared" si="13"/>
        <v/>
      </c>
      <c r="IU40" s="151" t="str">
        <f t="shared" si="14"/>
        <v/>
      </c>
      <c r="IV40" s="103"/>
      <c r="IW40" s="142" t="str">
        <f>IFERROR(VLOOKUP('2.Datos'!BB40,Listas!$D$37:$E$41,2,FALSE),"")</f>
        <v/>
      </c>
      <c r="IX40" s="142" t="str">
        <f>IFERROR(VLOOKUP('2.Datos'!BC40,Listas!$D$44:$E$48,2,FALSE),"")</f>
        <v/>
      </c>
      <c r="IY40" s="151" t="str">
        <f t="shared" si="15"/>
        <v/>
      </c>
      <c r="IZ40" s="151" t="str">
        <f t="shared" si="16"/>
        <v/>
      </c>
      <c r="JA40" s="103"/>
      <c r="JB40" s="142" t="str">
        <f>IFERROR(VLOOKUP('2.Datos'!BF40,Listas!$D$37:$E$41,2,FALSE),"")</f>
        <v/>
      </c>
      <c r="JC40" s="142" t="str">
        <f>IFERROR(VLOOKUP('2.Datos'!BG40,Listas!$D$44:$E$48,2,FALSE),"")</f>
        <v/>
      </c>
      <c r="JD40" s="151" t="str">
        <f t="shared" si="17"/>
        <v/>
      </c>
      <c r="JE40" s="151" t="str">
        <f t="shared" si="18"/>
        <v/>
      </c>
      <c r="JF40" s="103"/>
      <c r="JG40" s="142" t="str">
        <f>IFERROR(VLOOKUP('2.Datos'!BJ40,Listas!$D$37:$E$41,2,FALSE),"")</f>
        <v/>
      </c>
      <c r="JH40" s="142" t="str">
        <f>IFERROR(VLOOKUP('2.Datos'!BK40,Listas!$D$44:$E$48,2,FALSE),"")</f>
        <v/>
      </c>
      <c r="JI40" s="151" t="str">
        <f t="shared" si="19"/>
        <v/>
      </c>
      <c r="JJ40" s="151" t="str">
        <f t="shared" si="20"/>
        <v/>
      </c>
      <c r="JK40" s="103"/>
      <c r="JL40" s="142" t="str">
        <f>IFERROR(VLOOKUP('2.Datos'!BN40,Listas!$D$37:$E$41,2,FALSE),"")</f>
        <v/>
      </c>
      <c r="JM40" s="142" t="str">
        <f>IFERROR(VLOOKUP('2.Datos'!BO40,Listas!$D$44:$E$48,2,FALSE),"")</f>
        <v/>
      </c>
      <c r="JN40" s="151" t="str">
        <f t="shared" si="21"/>
        <v/>
      </c>
      <c r="JO40" s="151" t="str">
        <f t="shared" si="22"/>
        <v/>
      </c>
      <c r="JP40" s="103"/>
      <c r="JQ40" s="142" t="str">
        <f>IFERROR(VLOOKUP('2.Datos'!BR40,Listas!$D$37:$E$41,2,FALSE),"")</f>
        <v/>
      </c>
      <c r="JR40" s="142" t="str">
        <f>IFERROR(VLOOKUP('2.Datos'!BS40,Listas!$D$44:$E$48,2,FALSE),"")</f>
        <v/>
      </c>
      <c r="JS40" s="151" t="str">
        <f t="shared" si="23"/>
        <v/>
      </c>
      <c r="JT40" s="151" t="str">
        <f t="shared" si="24"/>
        <v/>
      </c>
      <c r="JU40" s="103"/>
      <c r="JV40" s="142" t="str">
        <f>IFERROR(VLOOKUP('2.Datos'!BV40,Listas!$D$37:$E$41,2,FALSE),"")</f>
        <v/>
      </c>
      <c r="JW40" s="142" t="str">
        <f>IFERROR(VLOOKUP('2.Datos'!BW40,Listas!$D$44:$E$48,2,FALSE),"")</f>
        <v/>
      </c>
      <c r="JX40" s="151" t="str">
        <f t="shared" si="25"/>
        <v/>
      </c>
      <c r="JY40" s="151" t="str">
        <f t="shared" si="26"/>
        <v/>
      </c>
      <c r="JZ40" s="103"/>
      <c r="KA40" s="142" t="str">
        <f>IFERROR(VLOOKUP('2.Datos'!BZ40,Listas!$D$37:$E$41,2,FALSE),"")</f>
        <v/>
      </c>
      <c r="KB40" s="142" t="str">
        <f>IFERROR(VLOOKUP('2.Datos'!CA40,Listas!$D$44:$E$48,2,FALSE),"")</f>
        <v/>
      </c>
      <c r="KC40" s="151" t="str">
        <f t="shared" si="27"/>
        <v/>
      </c>
      <c r="KD40" s="151" t="str">
        <f t="shared" si="28"/>
        <v/>
      </c>
      <c r="KE40" s="103"/>
      <c r="KF40" s="142" t="str">
        <f>IFERROR(VLOOKUP('2.Datos'!CD40,Listas!$D$37:$E$41,2,FALSE),"")</f>
        <v/>
      </c>
      <c r="KG40" s="142" t="str">
        <f>IFERROR(VLOOKUP('2.Datos'!CE40,Listas!$D$44:$E$48,2,FALSE),"")</f>
        <v/>
      </c>
      <c r="KH40" s="151" t="str">
        <f t="shared" si="29"/>
        <v/>
      </c>
      <c r="KI40" s="151" t="str">
        <f t="shared" si="30"/>
        <v/>
      </c>
      <c r="KJ40" s="103"/>
      <c r="KK40" s="142" t="str">
        <f>IFERROR(VLOOKUP('2.Datos'!CH40,Listas!$D$37:$E$41,2,FALSE),"")</f>
        <v/>
      </c>
      <c r="KL40" s="142" t="str">
        <f>IFERROR(VLOOKUP('2.Datos'!CI40,Listas!$D$44:$E$48,2,FALSE),"")</f>
        <v/>
      </c>
      <c r="KM40" s="151" t="str">
        <f t="shared" si="31"/>
        <v/>
      </c>
      <c r="KN40" s="151" t="str">
        <f t="shared" si="32"/>
        <v/>
      </c>
      <c r="KO40" s="103"/>
      <c r="KP40" s="142" t="str">
        <f>IFERROR(VLOOKUP('2.Datos'!CL40,Listas!$D$37:$E$41,2,FALSE),"")</f>
        <v/>
      </c>
      <c r="KQ40" s="142" t="str">
        <f>IFERROR(VLOOKUP('2.Datos'!CM40,Listas!$D$44:$E$48,2,FALSE),"")</f>
        <v/>
      </c>
      <c r="KR40" s="151" t="str">
        <f t="shared" si="33"/>
        <v/>
      </c>
      <c r="KS40" s="151" t="str">
        <f t="shared" si="34"/>
        <v/>
      </c>
      <c r="KT40" s="103"/>
      <c r="KU40" s="142" t="str">
        <f>IFERROR(VLOOKUP('2.Datos'!CP40,Listas!$D$37:$E$41,2,FALSE),"")</f>
        <v/>
      </c>
      <c r="KV40" s="142" t="str">
        <f>IFERROR(VLOOKUP('2.Datos'!CQ40,Listas!$D$44:$E$48,2,FALSE),"")</f>
        <v/>
      </c>
      <c r="KW40" s="151" t="str">
        <f t="shared" si="35"/>
        <v/>
      </c>
      <c r="KX40" s="151" t="str">
        <f t="shared" si="36"/>
        <v/>
      </c>
      <c r="KY40" s="103"/>
      <c r="KZ40" s="142" t="str">
        <f>IFERROR(VLOOKUP('2.Datos'!CT40,Listas!$D$37:$E$41,2,FALSE),"")</f>
        <v/>
      </c>
      <c r="LA40" s="142" t="str">
        <f>IFERROR(VLOOKUP('2.Datos'!CU40,Listas!$D$44:$E$48,2,FALSE),"")</f>
        <v/>
      </c>
      <c r="LB40" s="151" t="str">
        <f t="shared" si="37"/>
        <v/>
      </c>
      <c r="LC40" s="151" t="str">
        <f t="shared" si="38"/>
        <v/>
      </c>
      <c r="LD40" s="103"/>
      <c r="LE40" s="142" t="str">
        <f>IFERROR(VLOOKUP('2.Datos'!CX40,Listas!$D$37:$E$41,2,FALSE),"")</f>
        <v/>
      </c>
      <c r="LF40" s="142" t="str">
        <f>IFERROR(VLOOKUP('2.Datos'!CY40,Listas!$D$44:$E$48,2,FALSE),"")</f>
        <v/>
      </c>
      <c r="LG40" s="151" t="str">
        <f t="shared" si="39"/>
        <v/>
      </c>
      <c r="LH40" s="151" t="str">
        <f t="shared" si="40"/>
        <v/>
      </c>
      <c r="LI40" s="103"/>
      <c r="LJ40" s="142" t="str">
        <f>IFERROR(VLOOKUP('2.Datos'!DB40,Listas!$D$37:$E$41,2,FALSE),"")</f>
        <v/>
      </c>
      <c r="LK40" s="142" t="str">
        <f>IFERROR(VLOOKUP('2.Datos'!DC40,Listas!$D$44:$E$48,2,FALSE),"")</f>
        <v/>
      </c>
      <c r="LL40" s="151" t="str">
        <f t="shared" si="41"/>
        <v/>
      </c>
      <c r="LM40" s="151" t="str">
        <f t="shared" si="42"/>
        <v/>
      </c>
      <c r="LN40" s="103"/>
      <c r="LO40" s="142" t="str">
        <f>IFERROR(VLOOKUP('2.Datos'!DF40,Listas!$D$37:$E$41,2,FALSE),"")</f>
        <v/>
      </c>
      <c r="LP40" s="142" t="str">
        <f>IFERROR(VLOOKUP('2.Datos'!DG40,Listas!$D$44:$E$48,2,FALSE),"")</f>
        <v/>
      </c>
      <c r="LQ40" s="151" t="str">
        <f t="shared" si="43"/>
        <v/>
      </c>
      <c r="LR40" s="151" t="str">
        <f t="shared" si="44"/>
        <v/>
      </c>
      <c r="LS40" s="103"/>
      <c r="LT40" s="142" t="str">
        <f>IFERROR(VLOOKUP('2.Datos'!DJ40,Listas!$D$37:$E$41,2,FALSE),"")</f>
        <v/>
      </c>
      <c r="LU40" s="142" t="str">
        <f>IFERROR(VLOOKUP('2.Datos'!DK40,Listas!$D$44:$E$48,2,FALSE),"")</f>
        <v/>
      </c>
      <c r="LV40" s="151" t="str">
        <f t="shared" si="45"/>
        <v/>
      </c>
      <c r="LW40" s="151" t="str">
        <f t="shared" si="46"/>
        <v/>
      </c>
      <c r="LX40" s="103"/>
      <c r="LY40" s="142" t="str">
        <f>IFERROR(VLOOKUP('2.Datos'!DN40,Listas!$D$37:$E$41,2,FALSE),"")</f>
        <v/>
      </c>
      <c r="LZ40" s="142" t="str">
        <f>IFERROR(VLOOKUP('2.Datos'!DO40,Listas!$D$44:$E$48,2,FALSE),"")</f>
        <v/>
      </c>
      <c r="MA40" s="151" t="str">
        <f t="shared" si="47"/>
        <v/>
      </c>
      <c r="MB40" s="151" t="str">
        <f t="shared" si="48"/>
        <v/>
      </c>
      <c r="MC40" s="103"/>
      <c r="MD40" s="142" t="str">
        <f>IFERROR(VLOOKUP('2.Datos'!DR40,Listas!$D$37:$E$41,2,FALSE),"")</f>
        <v/>
      </c>
      <c r="ME40" s="142" t="str">
        <f>IFERROR(VLOOKUP('2.Datos'!DS40,Listas!$D$44:$E$48,2,FALSE),"")</f>
        <v/>
      </c>
      <c r="MF40" s="151" t="str">
        <f t="shared" si="49"/>
        <v/>
      </c>
      <c r="MG40" s="151" t="str">
        <f t="shared" si="50"/>
        <v/>
      </c>
      <c r="MH40"/>
    </row>
    <row r="41" spans="1:346" ht="46.5" customHeight="1" x14ac:dyDescent="0.25">
      <c r="A41" s="232"/>
      <c r="B41" s="223"/>
      <c r="C41" s="223"/>
      <c r="D41" s="225"/>
      <c r="E41" s="225"/>
      <c r="F41" s="226"/>
      <c r="G41" s="223"/>
      <c r="H41" s="226"/>
      <c r="I41" s="226"/>
      <c r="J41" s="226"/>
      <c r="K41" s="226"/>
      <c r="L41" s="227"/>
      <c r="M41" s="224"/>
      <c r="N41" s="228"/>
      <c r="O41" s="228"/>
      <c r="P41" s="228"/>
      <c r="Q41" s="228"/>
      <c r="R41" s="228"/>
      <c r="S41" s="228"/>
      <c r="T41" s="228"/>
      <c r="U41" s="228"/>
      <c r="V41" s="223"/>
      <c r="W41" s="223"/>
      <c r="X41" s="229" t="str">
        <f>IF(AND(HP41&gt;=32,HP41&lt;=80),Listas!$G$36,IF(AND(HP41&gt;=16,HP41&lt;=24),Listas!$G$37,IF(AND(HP41&gt;=5,HP41&lt;=12),Listas!$G$38,IF(AND(HP41&gt;=1,HP41&lt;=4),Listas!$G$39,"-"))))</f>
        <v>-</v>
      </c>
      <c r="Y41" s="230" t="str">
        <f t="shared" si="2"/>
        <v/>
      </c>
      <c r="Z41" s="230" t="str">
        <f>IFERROR(VLOOKUP(L41,Listas!$H$4:$I$8,2,FALSE),"")</f>
        <v/>
      </c>
      <c r="AA41" s="233"/>
      <c r="AB41" s="234"/>
      <c r="AC41" s="231"/>
      <c r="AD41" s="223"/>
      <c r="AE41" s="223"/>
      <c r="AF41" s="113" t="str">
        <f>IF(AND(HU41&gt;=32,HU41&lt;=80),Listas!$G$36,IF(AND(HU41&gt;=16,HU41&lt;=24),Listas!$G$37,IF(AND(HU41&gt;=5,HU41&lt;=12),Listas!$G$38,IF(AND(HU41&gt;=1,HU41&lt;=4),Listas!$G$39,"-"))))</f>
        <v>-</v>
      </c>
      <c r="AG41" s="226"/>
      <c r="AH41" s="223"/>
      <c r="AI41" s="223"/>
      <c r="AJ41" s="113" t="str">
        <f>IF(AND(HZ41&gt;=32,HZ41&lt;=80),Listas!$G$36,IF(AND(HZ41&gt;=16,HZ41&lt;=24),Listas!$G$37,IF(AND(HZ41&gt;=5,HZ41&lt;=12),Listas!$G$38,IF(AND(HZ41&gt;=1,HZ41&lt;=4),Listas!$G$39,"-"))))</f>
        <v>-</v>
      </c>
      <c r="AK41" s="226"/>
      <c r="AL41" s="223"/>
      <c r="AM41" s="223"/>
      <c r="AN41" s="113" t="str">
        <f>IF(AND(IE41&gt;=32,IE41&lt;=80),Listas!$G$36,IF(AND(IE41&gt;=16,IE41&lt;=24),Listas!$G$37,IF(AND(IE41&gt;=5,IE41&lt;=12),Listas!$G$38,IF(AND(IE41&gt;=1,IE41&lt;=4),Listas!$G$39,"-"))))</f>
        <v>-</v>
      </c>
      <c r="AO41" s="226"/>
      <c r="AP41" s="223"/>
      <c r="AQ41" s="223"/>
      <c r="AR41" s="113" t="str">
        <f>IF(AND(IJ41&gt;=32,IJ41&lt;=80),Listas!$G$36,IF(AND(IJ41&gt;=16,IJ41&lt;=24),Listas!$G$37,IF(AND(IJ41&gt;=5,IJ41&lt;=12),Listas!$G$38,IF(AND(IJ41&gt;=1,IJ41&lt;=4),Listas!$G$39,"-"))))</f>
        <v>-</v>
      </c>
      <c r="AS41" s="226"/>
      <c r="AT41" s="223"/>
      <c r="AU41" s="223"/>
      <c r="AV41" s="113" t="str">
        <f>IF(AND(IO41&gt;=32,IO41&lt;=80),Listas!$G$36,IF(AND(IO41&gt;=16,IO41&lt;=24),Listas!$G$37,IF(AND(IO41&gt;=5,IO41&lt;=12),Listas!$G$38,IF(AND(IO41&gt;=1,IO41&lt;=4),Listas!$G$39,"-"))))</f>
        <v>-</v>
      </c>
      <c r="AW41" s="226"/>
      <c r="AX41" s="223"/>
      <c r="AY41" s="223"/>
      <c r="AZ41" s="113" t="str">
        <f>IF(AND(IT41&gt;=32,IT41&lt;=80),Listas!$G$36,IF(AND(IT41&gt;=16,IT41&lt;=24),Listas!$G$37,IF(AND(IT41&gt;=5,IT41&lt;=12),Listas!$G$38,IF(AND(IT41&gt;=1,IT41&lt;=4),Listas!$G$39,"-"))))</f>
        <v>-</v>
      </c>
      <c r="BA41" s="226"/>
      <c r="BB41" s="223"/>
      <c r="BC41" s="223"/>
      <c r="BD41" s="113" t="str">
        <f>IF(AND(IY41&gt;=32,IY41&lt;=80),Listas!$G$36,IF(AND(IY41&gt;=16,IY41&lt;=24),Listas!$G$37,IF(AND(IY41&gt;=5,IY41&lt;=12),Listas!$G$38,IF(AND(IY41&gt;=1,IY41&lt;=4),Listas!$G$39,"-"))))</f>
        <v>-</v>
      </c>
      <c r="BE41" s="226"/>
      <c r="BF41" s="223"/>
      <c r="BG41" s="223"/>
      <c r="BH41" s="113" t="str">
        <f>IF(AND(JD41&gt;=32,JD41&lt;=80),Listas!$G$36,IF(AND(JD41&gt;=16,JD41&lt;=24),Listas!$G$37,IF(AND(JD41&gt;=5,JD41&lt;=12),Listas!$G$38,IF(AND(JD41&gt;=1,JD41&lt;=4),Listas!$G$39,"-"))))</f>
        <v>-</v>
      </c>
      <c r="BI41" s="226"/>
      <c r="BJ41" s="223"/>
      <c r="BK41" s="223"/>
      <c r="BL41" s="113" t="str">
        <f>IF(AND(JI41&gt;=32,JI41&lt;=80),Listas!$G$36,IF(AND(JI41&gt;=16,JI41&lt;=24),Listas!$G$37,IF(AND(JI41&gt;=5,JI41&lt;=12),Listas!$G$38,IF(AND(JI41&gt;=1,JI41&lt;=4),Listas!$G$39,"-"))))</f>
        <v>-</v>
      </c>
      <c r="BM41" s="226"/>
      <c r="BN41" s="223"/>
      <c r="BO41" s="223"/>
      <c r="BP41" s="113" t="str">
        <f>IF(AND(JN41&gt;=32,JN41&lt;=80),Listas!$G$36,IF(AND(JN41&gt;=16,JN41&lt;=24),Listas!$G$37,IF(AND(JN41&gt;=5,JN41&lt;=12),Listas!$G$38,IF(AND(JN41&gt;=1,JN41&lt;=4),Listas!$G$39,"-"))))</f>
        <v>-</v>
      </c>
      <c r="BQ41" s="226"/>
      <c r="BR41" s="223"/>
      <c r="BS41" s="223"/>
      <c r="BT41" s="113" t="str">
        <f>IF(AND(JS41&gt;=32,JS41&lt;=80),Listas!$G$36,IF(AND(JS41&gt;=16,JS41&lt;=24),Listas!$G$37,IF(AND(JS41&gt;=5,JS41&lt;=12),Listas!$G$38,IF(AND(JS41&gt;=1,JS41&lt;=4),Listas!$G$39,"-"))))</f>
        <v>-</v>
      </c>
      <c r="BU41" s="226"/>
      <c r="BV41" s="223"/>
      <c r="BW41" s="223"/>
      <c r="BX41" s="113" t="str">
        <f>IF(AND(JX41&gt;=32,JX41&lt;=80),Listas!$G$36,IF(AND(JX41&gt;=16,JX41&lt;=24),Listas!$G$37,IF(AND(JX41&gt;=5,JX41&lt;=12),Listas!$G$38,IF(AND(JX41&gt;=1,JX41&lt;=4),Listas!$G$39,"-"))))</f>
        <v>-</v>
      </c>
      <c r="BY41" s="226"/>
      <c r="BZ41" s="223"/>
      <c r="CA41" s="223"/>
      <c r="CB41" s="113" t="str">
        <f>IF(AND(KC41&gt;=32,KC41&lt;=80),Listas!$G$36,IF(AND(KC41&gt;=16,KC41&lt;=24),Listas!$G$37,IF(AND(KC41&gt;=5,KC41&lt;=12),Listas!$G$38,IF(AND(KC41&gt;=1,KC41&lt;=4),Listas!$G$39,"-"))))</f>
        <v>-</v>
      </c>
      <c r="CC41" s="226"/>
      <c r="CD41" s="223"/>
      <c r="CE41" s="223"/>
      <c r="CF41" s="113" t="str">
        <f>IF(AND(KH41&gt;=32,KH41&lt;=80),Listas!$G$36,IF(AND(KH41&gt;=16,KH41&lt;=24),Listas!$G$37,IF(AND(KH41&gt;=5,KH41&lt;=12),Listas!$G$38,IF(AND(KH41&gt;=1,KH41&lt;=4),Listas!$G$39,"-"))))</f>
        <v>-</v>
      </c>
      <c r="CG41" s="226"/>
      <c r="CH41" s="223"/>
      <c r="CI41" s="223"/>
      <c r="CJ41" s="113" t="str">
        <f>IF(AND(KM41&gt;=32,KM41&lt;=80),Listas!$G$36,IF(AND(KM41&gt;=16,KM41&lt;=24),Listas!$G$37,IF(AND(KM41&gt;=5,KM41&lt;=12),Listas!$G$38,IF(AND(KM41&gt;=1,KM41&lt;=4),Listas!$G$39,"-"))))</f>
        <v>-</v>
      </c>
      <c r="CK41" s="226"/>
      <c r="CL41" s="223"/>
      <c r="CM41" s="223"/>
      <c r="CN41" s="113" t="str">
        <f>IF(AND(KR41&gt;=32,KR41&lt;=80),Listas!$G$36,IF(AND(KR41&gt;=16,KR41&lt;=24),Listas!$G$37,IF(AND(KR41&gt;=5,KR41&lt;=12),Listas!$G$38,IF(AND(KR41&gt;=1,KR41&lt;=4),Listas!$G$39,"-"))))</f>
        <v>-</v>
      </c>
      <c r="CO41" s="226"/>
      <c r="CP41" s="223"/>
      <c r="CQ41" s="223"/>
      <c r="CR41" s="113" t="str">
        <f>IF(AND(KW41&gt;=32,KW41&lt;=80),Listas!$G$36,IF(AND(KW41&gt;=16,KW41&lt;=24),Listas!$G$37,IF(AND(KW41&gt;=5,KW41&lt;=12),Listas!$G$38,IF(AND(KW41&gt;=1,KW41&lt;=4),Listas!$G$39,"-"))))</f>
        <v>-</v>
      </c>
      <c r="CS41" s="226"/>
      <c r="CT41" s="223"/>
      <c r="CU41" s="223"/>
      <c r="CV41" s="113" t="str">
        <f>IF(AND(LB41&gt;=32,LB41&lt;=80),Listas!$G$36,IF(AND(LB41&gt;=16,LB41&lt;=24),Listas!$G$37,IF(AND(LB41&gt;=5,LB41&lt;=12),Listas!$G$38,IF(AND(LB41&gt;=1,LB41&lt;=4),Listas!$G$39,"-"))))</f>
        <v>-</v>
      </c>
      <c r="CW41" s="226"/>
      <c r="CX41" s="223"/>
      <c r="CY41" s="223"/>
      <c r="CZ41" s="113" t="str">
        <f>IF(AND(LG41&gt;=32,LG41&lt;=80),Listas!$G$36,IF(AND(LG41&gt;=16,LG41&lt;=24),Listas!$G$37,IF(AND(LG41&gt;=5,LG41&lt;=12),Listas!$G$38,IF(AND(LG41&gt;=1,LG41&lt;=4),Listas!$G$39,"-"))))</f>
        <v>-</v>
      </c>
      <c r="DA41" s="226"/>
      <c r="DB41" s="223"/>
      <c r="DC41" s="223"/>
      <c r="DD41" s="113" t="str">
        <f>IF(AND(LL41&gt;=32,LL41&lt;=80),Listas!$G$36,IF(AND(LL41&gt;=16,LL41&lt;=24),Listas!$G$37,IF(AND(LL41&gt;=5,LL41&lt;=12),Listas!$G$38,IF(AND(LL41&gt;=1,LL41&lt;=4),Listas!$G$39,"-"))))</f>
        <v>-</v>
      </c>
      <c r="DE41" s="226"/>
      <c r="DF41" s="223"/>
      <c r="DG41" s="223"/>
      <c r="DH41" s="113" t="str">
        <f>IF(AND(LQ41&gt;=32,LQ41&lt;=80),Listas!$G$36,IF(AND(LQ41&gt;=16,LQ41&lt;=24),Listas!$G$37,IF(AND(LQ41&gt;=5,LQ41&lt;=12),Listas!$G$38,IF(AND(LQ41&gt;=1,LQ41&lt;=4),Listas!$G$39,"-"))))</f>
        <v>-</v>
      </c>
      <c r="DI41" s="226"/>
      <c r="DJ41" s="223"/>
      <c r="DK41" s="223"/>
      <c r="DL41" s="113" t="str">
        <f>IF(AND(LV41&gt;=32,LV41&lt;=80),Listas!$G$36,IF(AND(LV41&gt;=16,LV41&lt;=24),Listas!$G$37,IF(AND(LV41&gt;=5,LV41&lt;=12),Listas!$G$38,IF(AND(LV41&gt;=1,LV41&lt;=4),Listas!$G$39,"-"))))</f>
        <v>-</v>
      </c>
      <c r="DM41" s="226"/>
      <c r="DN41" s="223"/>
      <c r="DO41" s="223"/>
      <c r="DP41" s="113" t="str">
        <f>IF(AND(MA41&gt;=32,MA41&lt;=80),Listas!$G$36,IF(AND(MA41&gt;=16,MA41&lt;=24),Listas!$G$37,IF(AND(MA41&gt;=5,MA41&lt;=12),Listas!$G$38,IF(AND(MA41&gt;=1,MA41&lt;=4),Listas!$G$39,"-"))))</f>
        <v>-</v>
      </c>
      <c r="DQ41" s="226"/>
      <c r="DR41" s="223"/>
      <c r="DS41" s="223"/>
      <c r="DT41" s="113" t="str">
        <f>IF(AND(MF41&gt;=32,MF41&lt;=80),Listas!$G$36,IF(AND(MF41&gt;=16,MF41&lt;=24),Listas!$G$37,IF(AND(MF41&gt;=5,MF41&lt;=12),Listas!$G$38,IF(AND(MF41&gt;=1,MF41&lt;=4),Listas!$G$39,"-"))))</f>
        <v>-</v>
      </c>
      <c r="HM41" s="150" t="str">
        <f>IF('2.Datos'!A41&lt;&gt;"",'2.Datos'!A41,"")</f>
        <v/>
      </c>
      <c r="HN41" s="142" t="str">
        <f>IFERROR(VLOOKUP('2.Datos'!V41,Listas!$D$37:$E$41,2,FALSE),"")</f>
        <v/>
      </c>
      <c r="HO41" s="142" t="str">
        <f>IFERROR(VLOOKUP('2.Datos'!W41,Listas!$D$44:$E$48,2,FALSE),"")</f>
        <v/>
      </c>
      <c r="HP41" s="142" t="str">
        <f t="shared" si="51"/>
        <v/>
      </c>
      <c r="HQ41" s="151" t="str">
        <f t="shared" si="52"/>
        <v/>
      </c>
      <c r="HR41" s="103"/>
      <c r="HS41" s="142" t="str">
        <f>IFERROR(VLOOKUP('2.Datos'!AD41,Listas!$D$37:$E$41,2,FALSE),"")</f>
        <v/>
      </c>
      <c r="HT41" s="142" t="str">
        <f>IFERROR(VLOOKUP('2.Datos'!AE41,Listas!$D$44:$E$48,2,FALSE),"")</f>
        <v/>
      </c>
      <c r="HU41" s="151" t="str">
        <f t="shared" si="3"/>
        <v/>
      </c>
      <c r="HV41" s="151" t="str">
        <f t="shared" si="4"/>
        <v/>
      </c>
      <c r="HW41" s="103"/>
      <c r="HX41" s="142" t="str">
        <f>IFERROR(VLOOKUP('2.Datos'!AH41,Listas!$D$37:$E$41,2,FALSE),"")</f>
        <v/>
      </c>
      <c r="HY41" s="142" t="str">
        <f>IFERROR(VLOOKUP('2.Datos'!AI41,Listas!$D$44:$E$48,2,FALSE),"")</f>
        <v/>
      </c>
      <c r="HZ41" s="151" t="str">
        <f t="shared" si="5"/>
        <v/>
      </c>
      <c r="IA41" s="151" t="str">
        <f t="shared" si="6"/>
        <v/>
      </c>
      <c r="IB41" s="103"/>
      <c r="IC41" s="142" t="str">
        <f>IFERROR(VLOOKUP('2.Datos'!AL41,Listas!$D$37:$E$41,2,FALSE),"")</f>
        <v/>
      </c>
      <c r="ID41" s="142" t="str">
        <f>IFERROR(VLOOKUP('2.Datos'!AM41,Listas!$D$44:$E$48,2,FALSE),"")</f>
        <v/>
      </c>
      <c r="IE41" s="151" t="str">
        <f t="shared" si="7"/>
        <v/>
      </c>
      <c r="IF41" s="151" t="str">
        <f t="shared" si="8"/>
        <v/>
      </c>
      <c r="IG41" s="103"/>
      <c r="IH41" s="142" t="str">
        <f>IFERROR(VLOOKUP('2.Datos'!AP41,Listas!$D$37:$E$41,2,FALSE),"")</f>
        <v/>
      </c>
      <c r="II41" s="142" t="str">
        <f>IFERROR(VLOOKUP('2.Datos'!AQ41,Listas!$D$44:$E$48,2,FALSE),"")</f>
        <v/>
      </c>
      <c r="IJ41" s="151" t="str">
        <f t="shared" si="9"/>
        <v/>
      </c>
      <c r="IK41" s="151" t="str">
        <f t="shared" si="10"/>
        <v/>
      </c>
      <c r="IL41" s="103"/>
      <c r="IM41" s="142" t="str">
        <f>IFERROR(VLOOKUP('2.Datos'!AT41,Listas!$D$37:$E$41,2,FALSE),"")</f>
        <v/>
      </c>
      <c r="IN41" s="142" t="str">
        <f>IFERROR(VLOOKUP('2.Datos'!AU41,Listas!$D$44:$E$48,2,FALSE),"")</f>
        <v/>
      </c>
      <c r="IO41" s="151" t="str">
        <f t="shared" si="11"/>
        <v/>
      </c>
      <c r="IP41" s="151" t="str">
        <f t="shared" si="12"/>
        <v/>
      </c>
      <c r="IQ41" s="103"/>
      <c r="IR41" s="142" t="str">
        <f>IFERROR(VLOOKUP('2.Datos'!AX41,Listas!$D$37:$E$41,2,FALSE),"")</f>
        <v/>
      </c>
      <c r="IS41" s="142" t="str">
        <f>IFERROR(VLOOKUP('2.Datos'!AY41,Listas!$D$44:$E$48,2,FALSE),"")</f>
        <v/>
      </c>
      <c r="IT41" s="151" t="str">
        <f t="shared" si="13"/>
        <v/>
      </c>
      <c r="IU41" s="151" t="str">
        <f t="shared" si="14"/>
        <v/>
      </c>
      <c r="IV41" s="103"/>
      <c r="IW41" s="142" t="str">
        <f>IFERROR(VLOOKUP('2.Datos'!BB41,Listas!$D$37:$E$41,2,FALSE),"")</f>
        <v/>
      </c>
      <c r="IX41" s="142" t="str">
        <f>IFERROR(VLOOKUP('2.Datos'!BC41,Listas!$D$44:$E$48,2,FALSE),"")</f>
        <v/>
      </c>
      <c r="IY41" s="151" t="str">
        <f t="shared" si="15"/>
        <v/>
      </c>
      <c r="IZ41" s="151" t="str">
        <f t="shared" si="16"/>
        <v/>
      </c>
      <c r="JA41" s="103"/>
      <c r="JB41" s="142" t="str">
        <f>IFERROR(VLOOKUP('2.Datos'!BF41,Listas!$D$37:$E$41,2,FALSE),"")</f>
        <v/>
      </c>
      <c r="JC41" s="142" t="str">
        <f>IFERROR(VLOOKUP('2.Datos'!BG41,Listas!$D$44:$E$48,2,FALSE),"")</f>
        <v/>
      </c>
      <c r="JD41" s="151" t="str">
        <f t="shared" si="17"/>
        <v/>
      </c>
      <c r="JE41" s="151" t="str">
        <f t="shared" si="18"/>
        <v/>
      </c>
      <c r="JF41" s="103"/>
      <c r="JG41" s="142" t="str">
        <f>IFERROR(VLOOKUP('2.Datos'!BJ41,Listas!$D$37:$E$41,2,FALSE),"")</f>
        <v/>
      </c>
      <c r="JH41" s="142" t="str">
        <f>IFERROR(VLOOKUP('2.Datos'!BK41,Listas!$D$44:$E$48,2,FALSE),"")</f>
        <v/>
      </c>
      <c r="JI41" s="151" t="str">
        <f t="shared" si="19"/>
        <v/>
      </c>
      <c r="JJ41" s="151" t="str">
        <f t="shared" si="20"/>
        <v/>
      </c>
      <c r="JK41" s="103"/>
      <c r="JL41" s="142" t="str">
        <f>IFERROR(VLOOKUP('2.Datos'!BN41,Listas!$D$37:$E$41,2,FALSE),"")</f>
        <v/>
      </c>
      <c r="JM41" s="142" t="str">
        <f>IFERROR(VLOOKUP('2.Datos'!BO41,Listas!$D$44:$E$48,2,FALSE),"")</f>
        <v/>
      </c>
      <c r="JN41" s="151" t="str">
        <f t="shared" si="21"/>
        <v/>
      </c>
      <c r="JO41" s="151" t="str">
        <f t="shared" si="22"/>
        <v/>
      </c>
      <c r="JP41" s="103"/>
      <c r="JQ41" s="142" t="str">
        <f>IFERROR(VLOOKUP('2.Datos'!BR41,Listas!$D$37:$E$41,2,FALSE),"")</f>
        <v/>
      </c>
      <c r="JR41" s="142" t="str">
        <f>IFERROR(VLOOKUP('2.Datos'!BS41,Listas!$D$44:$E$48,2,FALSE),"")</f>
        <v/>
      </c>
      <c r="JS41" s="151" t="str">
        <f t="shared" si="23"/>
        <v/>
      </c>
      <c r="JT41" s="151" t="str">
        <f t="shared" si="24"/>
        <v/>
      </c>
      <c r="JU41" s="103"/>
      <c r="JV41" s="142" t="str">
        <f>IFERROR(VLOOKUP('2.Datos'!BV41,Listas!$D$37:$E$41,2,FALSE),"")</f>
        <v/>
      </c>
      <c r="JW41" s="142" t="str">
        <f>IFERROR(VLOOKUP('2.Datos'!BW41,Listas!$D$44:$E$48,2,FALSE),"")</f>
        <v/>
      </c>
      <c r="JX41" s="151" t="str">
        <f t="shared" si="25"/>
        <v/>
      </c>
      <c r="JY41" s="151" t="str">
        <f t="shared" si="26"/>
        <v/>
      </c>
      <c r="JZ41" s="103"/>
      <c r="KA41" s="142" t="str">
        <f>IFERROR(VLOOKUP('2.Datos'!BZ41,Listas!$D$37:$E$41,2,FALSE),"")</f>
        <v/>
      </c>
      <c r="KB41" s="142" t="str">
        <f>IFERROR(VLOOKUP('2.Datos'!CA41,Listas!$D$44:$E$48,2,FALSE),"")</f>
        <v/>
      </c>
      <c r="KC41" s="151" t="str">
        <f t="shared" si="27"/>
        <v/>
      </c>
      <c r="KD41" s="151" t="str">
        <f t="shared" si="28"/>
        <v/>
      </c>
      <c r="KE41" s="103"/>
      <c r="KF41" s="142" t="str">
        <f>IFERROR(VLOOKUP('2.Datos'!CD41,Listas!$D$37:$E$41,2,FALSE),"")</f>
        <v/>
      </c>
      <c r="KG41" s="142" t="str">
        <f>IFERROR(VLOOKUP('2.Datos'!CE41,Listas!$D$44:$E$48,2,FALSE),"")</f>
        <v/>
      </c>
      <c r="KH41" s="151" t="str">
        <f t="shared" si="29"/>
        <v/>
      </c>
      <c r="KI41" s="151" t="str">
        <f t="shared" si="30"/>
        <v/>
      </c>
      <c r="KJ41" s="103"/>
      <c r="KK41" s="142" t="str">
        <f>IFERROR(VLOOKUP('2.Datos'!CH41,Listas!$D$37:$E$41,2,FALSE),"")</f>
        <v/>
      </c>
      <c r="KL41" s="142" t="str">
        <f>IFERROR(VLOOKUP('2.Datos'!CI41,Listas!$D$44:$E$48,2,FALSE),"")</f>
        <v/>
      </c>
      <c r="KM41" s="151" t="str">
        <f t="shared" si="31"/>
        <v/>
      </c>
      <c r="KN41" s="151" t="str">
        <f t="shared" si="32"/>
        <v/>
      </c>
      <c r="KO41" s="103"/>
      <c r="KP41" s="142" t="str">
        <f>IFERROR(VLOOKUP('2.Datos'!CL41,Listas!$D$37:$E$41,2,FALSE),"")</f>
        <v/>
      </c>
      <c r="KQ41" s="142" t="str">
        <f>IFERROR(VLOOKUP('2.Datos'!CM41,Listas!$D$44:$E$48,2,FALSE),"")</f>
        <v/>
      </c>
      <c r="KR41" s="151" t="str">
        <f t="shared" si="33"/>
        <v/>
      </c>
      <c r="KS41" s="151" t="str">
        <f t="shared" si="34"/>
        <v/>
      </c>
      <c r="KT41" s="103"/>
      <c r="KU41" s="142" t="str">
        <f>IFERROR(VLOOKUP('2.Datos'!CP41,Listas!$D$37:$E$41,2,FALSE),"")</f>
        <v/>
      </c>
      <c r="KV41" s="142" t="str">
        <f>IFERROR(VLOOKUP('2.Datos'!CQ41,Listas!$D$44:$E$48,2,FALSE),"")</f>
        <v/>
      </c>
      <c r="KW41" s="151" t="str">
        <f t="shared" si="35"/>
        <v/>
      </c>
      <c r="KX41" s="151" t="str">
        <f t="shared" si="36"/>
        <v/>
      </c>
      <c r="KY41" s="103"/>
      <c r="KZ41" s="142" t="str">
        <f>IFERROR(VLOOKUP('2.Datos'!CT41,Listas!$D$37:$E$41,2,FALSE),"")</f>
        <v/>
      </c>
      <c r="LA41" s="142" t="str">
        <f>IFERROR(VLOOKUP('2.Datos'!CU41,Listas!$D$44:$E$48,2,FALSE),"")</f>
        <v/>
      </c>
      <c r="LB41" s="151" t="str">
        <f t="shared" si="37"/>
        <v/>
      </c>
      <c r="LC41" s="151" t="str">
        <f t="shared" si="38"/>
        <v/>
      </c>
      <c r="LD41" s="103"/>
      <c r="LE41" s="142" t="str">
        <f>IFERROR(VLOOKUP('2.Datos'!CX41,Listas!$D$37:$E$41,2,FALSE),"")</f>
        <v/>
      </c>
      <c r="LF41" s="142" t="str">
        <f>IFERROR(VLOOKUP('2.Datos'!CY41,Listas!$D$44:$E$48,2,FALSE),"")</f>
        <v/>
      </c>
      <c r="LG41" s="151" t="str">
        <f t="shared" si="39"/>
        <v/>
      </c>
      <c r="LH41" s="151" t="str">
        <f t="shared" si="40"/>
        <v/>
      </c>
      <c r="LI41" s="103"/>
      <c r="LJ41" s="142" t="str">
        <f>IFERROR(VLOOKUP('2.Datos'!DB41,Listas!$D$37:$E$41,2,FALSE),"")</f>
        <v/>
      </c>
      <c r="LK41" s="142" t="str">
        <f>IFERROR(VLOOKUP('2.Datos'!DC41,Listas!$D$44:$E$48,2,FALSE),"")</f>
        <v/>
      </c>
      <c r="LL41" s="151" t="str">
        <f t="shared" si="41"/>
        <v/>
      </c>
      <c r="LM41" s="151" t="str">
        <f t="shared" si="42"/>
        <v/>
      </c>
      <c r="LN41" s="103"/>
      <c r="LO41" s="142" t="str">
        <f>IFERROR(VLOOKUP('2.Datos'!DF41,Listas!$D$37:$E$41,2,FALSE),"")</f>
        <v/>
      </c>
      <c r="LP41" s="142" t="str">
        <f>IFERROR(VLOOKUP('2.Datos'!DG41,Listas!$D$44:$E$48,2,FALSE),"")</f>
        <v/>
      </c>
      <c r="LQ41" s="151" t="str">
        <f t="shared" si="43"/>
        <v/>
      </c>
      <c r="LR41" s="151" t="str">
        <f t="shared" si="44"/>
        <v/>
      </c>
      <c r="LS41" s="103"/>
      <c r="LT41" s="142" t="str">
        <f>IFERROR(VLOOKUP('2.Datos'!DJ41,Listas!$D$37:$E$41,2,FALSE),"")</f>
        <v/>
      </c>
      <c r="LU41" s="142" t="str">
        <f>IFERROR(VLOOKUP('2.Datos'!DK41,Listas!$D$44:$E$48,2,FALSE),"")</f>
        <v/>
      </c>
      <c r="LV41" s="151" t="str">
        <f t="shared" si="45"/>
        <v/>
      </c>
      <c r="LW41" s="151" t="str">
        <f t="shared" si="46"/>
        <v/>
      </c>
      <c r="LX41" s="103"/>
      <c r="LY41" s="142" t="str">
        <f>IFERROR(VLOOKUP('2.Datos'!DN41,Listas!$D$37:$E$41,2,FALSE),"")</f>
        <v/>
      </c>
      <c r="LZ41" s="142" t="str">
        <f>IFERROR(VLOOKUP('2.Datos'!DO41,Listas!$D$44:$E$48,2,FALSE),"")</f>
        <v/>
      </c>
      <c r="MA41" s="151" t="str">
        <f t="shared" si="47"/>
        <v/>
      </c>
      <c r="MB41" s="151" t="str">
        <f t="shared" si="48"/>
        <v/>
      </c>
      <c r="MC41" s="103"/>
      <c r="MD41" s="142" t="str">
        <f>IFERROR(VLOOKUP('2.Datos'!DR41,Listas!$D$37:$E$41,2,FALSE),"")</f>
        <v/>
      </c>
      <c r="ME41" s="142" t="str">
        <f>IFERROR(VLOOKUP('2.Datos'!DS41,Listas!$D$44:$E$48,2,FALSE),"")</f>
        <v/>
      </c>
      <c r="MF41" s="151" t="str">
        <f t="shared" si="49"/>
        <v/>
      </c>
      <c r="MG41" s="151" t="str">
        <f t="shared" si="50"/>
        <v/>
      </c>
      <c r="MH41"/>
    </row>
    <row r="42" spans="1:346" ht="46.5" customHeight="1" x14ac:dyDescent="0.25">
      <c r="A42" s="232"/>
      <c r="B42" s="223"/>
      <c r="C42" s="223"/>
      <c r="D42" s="225"/>
      <c r="E42" s="225"/>
      <c r="F42" s="226"/>
      <c r="G42" s="223"/>
      <c r="H42" s="226"/>
      <c r="I42" s="226"/>
      <c r="J42" s="226"/>
      <c r="K42" s="226"/>
      <c r="L42" s="227"/>
      <c r="M42" s="224"/>
      <c r="N42" s="228"/>
      <c r="O42" s="228"/>
      <c r="P42" s="228"/>
      <c r="Q42" s="228"/>
      <c r="R42" s="228"/>
      <c r="S42" s="228"/>
      <c r="T42" s="228"/>
      <c r="U42" s="228"/>
      <c r="V42" s="223"/>
      <c r="W42" s="223"/>
      <c r="X42" s="229" t="str">
        <f>IF(AND(HP42&gt;=32,HP42&lt;=80),Listas!$G$36,IF(AND(HP42&gt;=16,HP42&lt;=24),Listas!$G$37,IF(AND(HP42&gt;=5,HP42&lt;=12),Listas!$G$38,IF(AND(HP42&gt;=1,HP42&lt;=4),Listas!$G$39,"-"))))</f>
        <v>-</v>
      </c>
      <c r="Y42" s="230" t="str">
        <f t="shared" si="2"/>
        <v/>
      </c>
      <c r="Z42" s="230" t="str">
        <f>IFERROR(VLOOKUP(L42,Listas!$H$4:$I$8,2,FALSE),"")</f>
        <v/>
      </c>
      <c r="AA42" s="233"/>
      <c r="AB42" s="234"/>
      <c r="AC42" s="231"/>
      <c r="AD42" s="223"/>
      <c r="AE42" s="223"/>
      <c r="AF42" s="113" t="str">
        <f>IF(AND(HU42&gt;=32,HU42&lt;=80),Listas!$G$36,IF(AND(HU42&gt;=16,HU42&lt;=24),Listas!$G$37,IF(AND(HU42&gt;=5,HU42&lt;=12),Listas!$G$38,IF(AND(HU42&gt;=1,HU42&lt;=4),Listas!$G$39,"-"))))</f>
        <v>-</v>
      </c>
      <c r="AG42" s="226"/>
      <c r="AH42" s="223"/>
      <c r="AI42" s="223"/>
      <c r="AJ42" s="113" t="str">
        <f>IF(AND(HZ42&gt;=32,HZ42&lt;=80),Listas!$G$36,IF(AND(HZ42&gt;=16,HZ42&lt;=24),Listas!$G$37,IF(AND(HZ42&gt;=5,HZ42&lt;=12),Listas!$G$38,IF(AND(HZ42&gt;=1,HZ42&lt;=4),Listas!$G$39,"-"))))</f>
        <v>-</v>
      </c>
      <c r="AK42" s="226"/>
      <c r="AL42" s="223"/>
      <c r="AM42" s="223"/>
      <c r="AN42" s="113" t="str">
        <f>IF(AND(IE42&gt;=32,IE42&lt;=80),Listas!$G$36,IF(AND(IE42&gt;=16,IE42&lt;=24),Listas!$G$37,IF(AND(IE42&gt;=5,IE42&lt;=12),Listas!$G$38,IF(AND(IE42&gt;=1,IE42&lt;=4),Listas!$G$39,"-"))))</f>
        <v>-</v>
      </c>
      <c r="AO42" s="226"/>
      <c r="AP42" s="223"/>
      <c r="AQ42" s="223"/>
      <c r="AR42" s="113" t="str">
        <f>IF(AND(IJ42&gt;=32,IJ42&lt;=80),Listas!$G$36,IF(AND(IJ42&gt;=16,IJ42&lt;=24),Listas!$G$37,IF(AND(IJ42&gt;=5,IJ42&lt;=12),Listas!$G$38,IF(AND(IJ42&gt;=1,IJ42&lt;=4),Listas!$G$39,"-"))))</f>
        <v>-</v>
      </c>
      <c r="AS42" s="226"/>
      <c r="AT42" s="223"/>
      <c r="AU42" s="223"/>
      <c r="AV42" s="113" t="str">
        <f>IF(AND(IO42&gt;=32,IO42&lt;=80),Listas!$G$36,IF(AND(IO42&gt;=16,IO42&lt;=24),Listas!$G$37,IF(AND(IO42&gt;=5,IO42&lt;=12),Listas!$G$38,IF(AND(IO42&gt;=1,IO42&lt;=4),Listas!$G$39,"-"))))</f>
        <v>-</v>
      </c>
      <c r="AW42" s="226"/>
      <c r="AX42" s="223"/>
      <c r="AY42" s="223"/>
      <c r="AZ42" s="113" t="str">
        <f>IF(AND(IT42&gt;=32,IT42&lt;=80),Listas!$G$36,IF(AND(IT42&gt;=16,IT42&lt;=24),Listas!$G$37,IF(AND(IT42&gt;=5,IT42&lt;=12),Listas!$G$38,IF(AND(IT42&gt;=1,IT42&lt;=4),Listas!$G$39,"-"))))</f>
        <v>-</v>
      </c>
      <c r="BA42" s="226"/>
      <c r="BB42" s="223"/>
      <c r="BC42" s="223"/>
      <c r="BD42" s="113" t="str">
        <f>IF(AND(IY42&gt;=32,IY42&lt;=80),Listas!$G$36,IF(AND(IY42&gt;=16,IY42&lt;=24),Listas!$G$37,IF(AND(IY42&gt;=5,IY42&lt;=12),Listas!$G$38,IF(AND(IY42&gt;=1,IY42&lt;=4),Listas!$G$39,"-"))))</f>
        <v>-</v>
      </c>
      <c r="BE42" s="226"/>
      <c r="BF42" s="223"/>
      <c r="BG42" s="223"/>
      <c r="BH42" s="113" t="str">
        <f>IF(AND(JD42&gt;=32,JD42&lt;=80),Listas!$G$36,IF(AND(JD42&gt;=16,JD42&lt;=24),Listas!$G$37,IF(AND(JD42&gt;=5,JD42&lt;=12),Listas!$G$38,IF(AND(JD42&gt;=1,JD42&lt;=4),Listas!$G$39,"-"))))</f>
        <v>-</v>
      </c>
      <c r="BI42" s="226"/>
      <c r="BJ42" s="223"/>
      <c r="BK42" s="223"/>
      <c r="BL42" s="113" t="str">
        <f>IF(AND(JI42&gt;=32,JI42&lt;=80),Listas!$G$36,IF(AND(JI42&gt;=16,JI42&lt;=24),Listas!$G$37,IF(AND(JI42&gt;=5,JI42&lt;=12),Listas!$G$38,IF(AND(JI42&gt;=1,JI42&lt;=4),Listas!$G$39,"-"))))</f>
        <v>-</v>
      </c>
      <c r="BM42" s="226"/>
      <c r="BN42" s="223"/>
      <c r="BO42" s="223"/>
      <c r="BP42" s="113" t="str">
        <f>IF(AND(JN42&gt;=32,JN42&lt;=80),Listas!$G$36,IF(AND(JN42&gt;=16,JN42&lt;=24),Listas!$G$37,IF(AND(JN42&gt;=5,JN42&lt;=12),Listas!$G$38,IF(AND(JN42&gt;=1,JN42&lt;=4),Listas!$G$39,"-"))))</f>
        <v>-</v>
      </c>
      <c r="BQ42" s="226"/>
      <c r="BR42" s="223"/>
      <c r="BS42" s="223"/>
      <c r="BT42" s="113" t="str">
        <f>IF(AND(JS42&gt;=32,JS42&lt;=80),Listas!$G$36,IF(AND(JS42&gt;=16,JS42&lt;=24),Listas!$G$37,IF(AND(JS42&gt;=5,JS42&lt;=12),Listas!$G$38,IF(AND(JS42&gt;=1,JS42&lt;=4),Listas!$G$39,"-"))))</f>
        <v>-</v>
      </c>
      <c r="BU42" s="226"/>
      <c r="BV42" s="223"/>
      <c r="BW42" s="223"/>
      <c r="BX42" s="113" t="str">
        <f>IF(AND(JX42&gt;=32,JX42&lt;=80),Listas!$G$36,IF(AND(JX42&gt;=16,JX42&lt;=24),Listas!$G$37,IF(AND(JX42&gt;=5,JX42&lt;=12),Listas!$G$38,IF(AND(JX42&gt;=1,JX42&lt;=4),Listas!$G$39,"-"))))</f>
        <v>-</v>
      </c>
      <c r="BY42" s="226"/>
      <c r="BZ42" s="223"/>
      <c r="CA42" s="223"/>
      <c r="CB42" s="113" t="str">
        <f>IF(AND(KC42&gt;=32,KC42&lt;=80),Listas!$G$36,IF(AND(KC42&gt;=16,KC42&lt;=24),Listas!$G$37,IF(AND(KC42&gt;=5,KC42&lt;=12),Listas!$G$38,IF(AND(KC42&gt;=1,KC42&lt;=4),Listas!$G$39,"-"))))</f>
        <v>-</v>
      </c>
      <c r="CC42" s="226"/>
      <c r="CD42" s="223"/>
      <c r="CE42" s="223"/>
      <c r="CF42" s="113" t="str">
        <f>IF(AND(KH42&gt;=32,KH42&lt;=80),Listas!$G$36,IF(AND(KH42&gt;=16,KH42&lt;=24),Listas!$G$37,IF(AND(KH42&gt;=5,KH42&lt;=12),Listas!$G$38,IF(AND(KH42&gt;=1,KH42&lt;=4),Listas!$G$39,"-"))))</f>
        <v>-</v>
      </c>
      <c r="CG42" s="226"/>
      <c r="CH42" s="223"/>
      <c r="CI42" s="223"/>
      <c r="CJ42" s="113" t="str">
        <f>IF(AND(KM42&gt;=32,KM42&lt;=80),Listas!$G$36,IF(AND(KM42&gt;=16,KM42&lt;=24),Listas!$G$37,IF(AND(KM42&gt;=5,KM42&lt;=12),Listas!$G$38,IF(AND(KM42&gt;=1,KM42&lt;=4),Listas!$G$39,"-"))))</f>
        <v>-</v>
      </c>
      <c r="CK42" s="226"/>
      <c r="CL42" s="223"/>
      <c r="CM42" s="223"/>
      <c r="CN42" s="113" t="str">
        <f>IF(AND(KR42&gt;=32,KR42&lt;=80),Listas!$G$36,IF(AND(KR42&gt;=16,KR42&lt;=24),Listas!$G$37,IF(AND(KR42&gt;=5,KR42&lt;=12),Listas!$G$38,IF(AND(KR42&gt;=1,KR42&lt;=4),Listas!$G$39,"-"))))</f>
        <v>-</v>
      </c>
      <c r="CO42" s="226"/>
      <c r="CP42" s="223"/>
      <c r="CQ42" s="223"/>
      <c r="CR42" s="113" t="str">
        <f>IF(AND(KW42&gt;=32,KW42&lt;=80),Listas!$G$36,IF(AND(KW42&gt;=16,KW42&lt;=24),Listas!$G$37,IF(AND(KW42&gt;=5,KW42&lt;=12),Listas!$G$38,IF(AND(KW42&gt;=1,KW42&lt;=4),Listas!$G$39,"-"))))</f>
        <v>-</v>
      </c>
      <c r="CS42" s="226"/>
      <c r="CT42" s="223"/>
      <c r="CU42" s="223"/>
      <c r="CV42" s="113" t="str">
        <f>IF(AND(LB42&gt;=32,LB42&lt;=80),Listas!$G$36,IF(AND(LB42&gt;=16,LB42&lt;=24),Listas!$G$37,IF(AND(LB42&gt;=5,LB42&lt;=12),Listas!$G$38,IF(AND(LB42&gt;=1,LB42&lt;=4),Listas!$G$39,"-"))))</f>
        <v>-</v>
      </c>
      <c r="CW42" s="226"/>
      <c r="CX42" s="223"/>
      <c r="CY42" s="223"/>
      <c r="CZ42" s="113" t="str">
        <f>IF(AND(LG42&gt;=32,LG42&lt;=80),Listas!$G$36,IF(AND(LG42&gt;=16,LG42&lt;=24),Listas!$G$37,IF(AND(LG42&gt;=5,LG42&lt;=12),Listas!$G$38,IF(AND(LG42&gt;=1,LG42&lt;=4),Listas!$G$39,"-"))))</f>
        <v>-</v>
      </c>
      <c r="DA42" s="226"/>
      <c r="DB42" s="223"/>
      <c r="DC42" s="223"/>
      <c r="DD42" s="113" t="str">
        <f>IF(AND(LL42&gt;=32,LL42&lt;=80),Listas!$G$36,IF(AND(LL42&gt;=16,LL42&lt;=24),Listas!$G$37,IF(AND(LL42&gt;=5,LL42&lt;=12),Listas!$G$38,IF(AND(LL42&gt;=1,LL42&lt;=4),Listas!$G$39,"-"))))</f>
        <v>-</v>
      </c>
      <c r="DE42" s="226"/>
      <c r="DF42" s="223"/>
      <c r="DG42" s="223"/>
      <c r="DH42" s="113" t="str">
        <f>IF(AND(LQ42&gt;=32,LQ42&lt;=80),Listas!$G$36,IF(AND(LQ42&gt;=16,LQ42&lt;=24),Listas!$G$37,IF(AND(LQ42&gt;=5,LQ42&lt;=12),Listas!$G$38,IF(AND(LQ42&gt;=1,LQ42&lt;=4),Listas!$G$39,"-"))))</f>
        <v>-</v>
      </c>
      <c r="DI42" s="226"/>
      <c r="DJ42" s="223"/>
      <c r="DK42" s="223"/>
      <c r="DL42" s="113" t="str">
        <f>IF(AND(LV42&gt;=32,LV42&lt;=80),Listas!$G$36,IF(AND(LV42&gt;=16,LV42&lt;=24),Listas!$G$37,IF(AND(LV42&gt;=5,LV42&lt;=12),Listas!$G$38,IF(AND(LV42&gt;=1,LV42&lt;=4),Listas!$G$39,"-"))))</f>
        <v>-</v>
      </c>
      <c r="DM42" s="226"/>
      <c r="DN42" s="223"/>
      <c r="DO42" s="223"/>
      <c r="DP42" s="113" t="str">
        <f>IF(AND(MA42&gt;=32,MA42&lt;=80),Listas!$G$36,IF(AND(MA42&gt;=16,MA42&lt;=24),Listas!$G$37,IF(AND(MA42&gt;=5,MA42&lt;=12),Listas!$G$38,IF(AND(MA42&gt;=1,MA42&lt;=4),Listas!$G$39,"-"))))</f>
        <v>-</v>
      </c>
      <c r="DQ42" s="226"/>
      <c r="DR42" s="223"/>
      <c r="DS42" s="223"/>
      <c r="DT42" s="113" t="str">
        <f>IF(AND(MF42&gt;=32,MF42&lt;=80),Listas!$G$36,IF(AND(MF42&gt;=16,MF42&lt;=24),Listas!$G$37,IF(AND(MF42&gt;=5,MF42&lt;=12),Listas!$G$38,IF(AND(MF42&gt;=1,MF42&lt;=4),Listas!$G$39,"-"))))</f>
        <v>-</v>
      </c>
      <c r="HM42" s="150" t="str">
        <f>IF('2.Datos'!A42&lt;&gt;"",'2.Datos'!A42,"")</f>
        <v/>
      </c>
      <c r="HN42" s="142" t="str">
        <f>IFERROR(VLOOKUP('2.Datos'!V42,Listas!$D$37:$E$41,2,FALSE),"")</f>
        <v/>
      </c>
      <c r="HO42" s="142" t="str">
        <f>IFERROR(VLOOKUP('2.Datos'!W42,Listas!$D$44:$E$48,2,FALSE),"")</f>
        <v/>
      </c>
      <c r="HP42" s="142" t="str">
        <f t="shared" si="51"/>
        <v/>
      </c>
      <c r="HQ42" s="151" t="str">
        <f t="shared" si="52"/>
        <v/>
      </c>
      <c r="HR42" s="103"/>
      <c r="HS42" s="142" t="str">
        <f>IFERROR(VLOOKUP('2.Datos'!AD42,Listas!$D$37:$E$41,2,FALSE),"")</f>
        <v/>
      </c>
      <c r="HT42" s="142" t="str">
        <f>IFERROR(VLOOKUP('2.Datos'!AE42,Listas!$D$44:$E$48,2,FALSE),"")</f>
        <v/>
      </c>
      <c r="HU42" s="151" t="str">
        <f t="shared" si="3"/>
        <v/>
      </c>
      <c r="HV42" s="151" t="str">
        <f t="shared" si="4"/>
        <v/>
      </c>
      <c r="HW42" s="103"/>
      <c r="HX42" s="142" t="str">
        <f>IFERROR(VLOOKUP('2.Datos'!AH42,Listas!$D$37:$E$41,2,FALSE),"")</f>
        <v/>
      </c>
      <c r="HY42" s="142" t="str">
        <f>IFERROR(VLOOKUP('2.Datos'!AI42,Listas!$D$44:$E$48,2,FALSE),"")</f>
        <v/>
      </c>
      <c r="HZ42" s="151" t="str">
        <f t="shared" si="5"/>
        <v/>
      </c>
      <c r="IA42" s="151" t="str">
        <f t="shared" si="6"/>
        <v/>
      </c>
      <c r="IB42" s="103"/>
      <c r="IC42" s="142" t="str">
        <f>IFERROR(VLOOKUP('2.Datos'!AL42,Listas!$D$37:$E$41,2,FALSE),"")</f>
        <v/>
      </c>
      <c r="ID42" s="142" t="str">
        <f>IFERROR(VLOOKUP('2.Datos'!AM42,Listas!$D$44:$E$48,2,FALSE),"")</f>
        <v/>
      </c>
      <c r="IE42" s="151" t="str">
        <f t="shared" si="7"/>
        <v/>
      </c>
      <c r="IF42" s="151" t="str">
        <f t="shared" si="8"/>
        <v/>
      </c>
      <c r="IG42" s="103"/>
      <c r="IH42" s="142" t="str">
        <f>IFERROR(VLOOKUP('2.Datos'!AP42,Listas!$D$37:$E$41,2,FALSE),"")</f>
        <v/>
      </c>
      <c r="II42" s="142" t="str">
        <f>IFERROR(VLOOKUP('2.Datos'!AQ42,Listas!$D$44:$E$48,2,FALSE),"")</f>
        <v/>
      </c>
      <c r="IJ42" s="151" t="str">
        <f t="shared" si="9"/>
        <v/>
      </c>
      <c r="IK42" s="151" t="str">
        <f t="shared" si="10"/>
        <v/>
      </c>
      <c r="IL42" s="103"/>
      <c r="IM42" s="142" t="str">
        <f>IFERROR(VLOOKUP('2.Datos'!AT42,Listas!$D$37:$E$41,2,FALSE),"")</f>
        <v/>
      </c>
      <c r="IN42" s="142" t="str">
        <f>IFERROR(VLOOKUP('2.Datos'!AU42,Listas!$D$44:$E$48,2,FALSE),"")</f>
        <v/>
      </c>
      <c r="IO42" s="151" t="str">
        <f t="shared" si="11"/>
        <v/>
      </c>
      <c r="IP42" s="151" t="str">
        <f t="shared" si="12"/>
        <v/>
      </c>
      <c r="IQ42" s="103"/>
      <c r="IR42" s="142" t="str">
        <f>IFERROR(VLOOKUP('2.Datos'!AX42,Listas!$D$37:$E$41,2,FALSE),"")</f>
        <v/>
      </c>
      <c r="IS42" s="142" t="str">
        <f>IFERROR(VLOOKUP('2.Datos'!AY42,Listas!$D$44:$E$48,2,FALSE),"")</f>
        <v/>
      </c>
      <c r="IT42" s="151" t="str">
        <f t="shared" si="13"/>
        <v/>
      </c>
      <c r="IU42" s="151" t="str">
        <f t="shared" si="14"/>
        <v/>
      </c>
      <c r="IV42" s="103"/>
      <c r="IW42" s="142" t="str">
        <f>IFERROR(VLOOKUP('2.Datos'!BB42,Listas!$D$37:$E$41,2,FALSE),"")</f>
        <v/>
      </c>
      <c r="IX42" s="142" t="str">
        <f>IFERROR(VLOOKUP('2.Datos'!BC42,Listas!$D$44:$E$48,2,FALSE),"")</f>
        <v/>
      </c>
      <c r="IY42" s="151" t="str">
        <f t="shared" si="15"/>
        <v/>
      </c>
      <c r="IZ42" s="151" t="str">
        <f t="shared" si="16"/>
        <v/>
      </c>
      <c r="JA42" s="103"/>
      <c r="JB42" s="142" t="str">
        <f>IFERROR(VLOOKUP('2.Datos'!BF42,Listas!$D$37:$E$41,2,FALSE),"")</f>
        <v/>
      </c>
      <c r="JC42" s="142" t="str">
        <f>IFERROR(VLOOKUP('2.Datos'!BG42,Listas!$D$44:$E$48,2,FALSE),"")</f>
        <v/>
      </c>
      <c r="JD42" s="151" t="str">
        <f t="shared" si="17"/>
        <v/>
      </c>
      <c r="JE42" s="151" t="str">
        <f t="shared" si="18"/>
        <v/>
      </c>
      <c r="JF42" s="103"/>
      <c r="JG42" s="142" t="str">
        <f>IFERROR(VLOOKUP('2.Datos'!BJ42,Listas!$D$37:$E$41,2,FALSE),"")</f>
        <v/>
      </c>
      <c r="JH42" s="142" t="str">
        <f>IFERROR(VLOOKUP('2.Datos'!BK42,Listas!$D$44:$E$48,2,FALSE),"")</f>
        <v/>
      </c>
      <c r="JI42" s="151" t="str">
        <f t="shared" si="19"/>
        <v/>
      </c>
      <c r="JJ42" s="151" t="str">
        <f t="shared" si="20"/>
        <v/>
      </c>
      <c r="JK42" s="103"/>
      <c r="JL42" s="142" t="str">
        <f>IFERROR(VLOOKUP('2.Datos'!BN42,Listas!$D$37:$E$41,2,FALSE),"")</f>
        <v/>
      </c>
      <c r="JM42" s="142" t="str">
        <f>IFERROR(VLOOKUP('2.Datos'!BO42,Listas!$D$44:$E$48,2,FALSE),"")</f>
        <v/>
      </c>
      <c r="JN42" s="151" t="str">
        <f t="shared" si="21"/>
        <v/>
      </c>
      <c r="JO42" s="151" t="str">
        <f t="shared" si="22"/>
        <v/>
      </c>
      <c r="JP42" s="103"/>
      <c r="JQ42" s="142" t="str">
        <f>IFERROR(VLOOKUP('2.Datos'!BR42,Listas!$D$37:$E$41,2,FALSE),"")</f>
        <v/>
      </c>
      <c r="JR42" s="142" t="str">
        <f>IFERROR(VLOOKUP('2.Datos'!BS42,Listas!$D$44:$E$48,2,FALSE),"")</f>
        <v/>
      </c>
      <c r="JS42" s="151" t="str">
        <f t="shared" si="23"/>
        <v/>
      </c>
      <c r="JT42" s="151" t="str">
        <f t="shared" si="24"/>
        <v/>
      </c>
      <c r="JU42" s="103"/>
      <c r="JV42" s="142" t="str">
        <f>IFERROR(VLOOKUP('2.Datos'!BV42,Listas!$D$37:$E$41,2,FALSE),"")</f>
        <v/>
      </c>
      <c r="JW42" s="142" t="str">
        <f>IFERROR(VLOOKUP('2.Datos'!BW42,Listas!$D$44:$E$48,2,FALSE),"")</f>
        <v/>
      </c>
      <c r="JX42" s="151" t="str">
        <f t="shared" si="25"/>
        <v/>
      </c>
      <c r="JY42" s="151" t="str">
        <f t="shared" si="26"/>
        <v/>
      </c>
      <c r="JZ42" s="103"/>
      <c r="KA42" s="142" t="str">
        <f>IFERROR(VLOOKUP('2.Datos'!BZ42,Listas!$D$37:$E$41,2,FALSE),"")</f>
        <v/>
      </c>
      <c r="KB42" s="142" t="str">
        <f>IFERROR(VLOOKUP('2.Datos'!CA42,Listas!$D$44:$E$48,2,FALSE),"")</f>
        <v/>
      </c>
      <c r="KC42" s="151" t="str">
        <f t="shared" si="27"/>
        <v/>
      </c>
      <c r="KD42" s="151" t="str">
        <f t="shared" si="28"/>
        <v/>
      </c>
      <c r="KE42" s="103"/>
      <c r="KF42" s="142" t="str">
        <f>IFERROR(VLOOKUP('2.Datos'!CD42,Listas!$D$37:$E$41,2,FALSE),"")</f>
        <v/>
      </c>
      <c r="KG42" s="142" t="str">
        <f>IFERROR(VLOOKUP('2.Datos'!CE42,Listas!$D$44:$E$48,2,FALSE),"")</f>
        <v/>
      </c>
      <c r="KH42" s="151" t="str">
        <f t="shared" si="29"/>
        <v/>
      </c>
      <c r="KI42" s="151" t="str">
        <f t="shared" si="30"/>
        <v/>
      </c>
      <c r="KJ42" s="103"/>
      <c r="KK42" s="142" t="str">
        <f>IFERROR(VLOOKUP('2.Datos'!CH42,Listas!$D$37:$E$41,2,FALSE),"")</f>
        <v/>
      </c>
      <c r="KL42" s="142" t="str">
        <f>IFERROR(VLOOKUP('2.Datos'!CI42,Listas!$D$44:$E$48,2,FALSE),"")</f>
        <v/>
      </c>
      <c r="KM42" s="151" t="str">
        <f t="shared" si="31"/>
        <v/>
      </c>
      <c r="KN42" s="151" t="str">
        <f t="shared" si="32"/>
        <v/>
      </c>
      <c r="KO42" s="103"/>
      <c r="KP42" s="142" t="str">
        <f>IFERROR(VLOOKUP('2.Datos'!CL42,Listas!$D$37:$E$41,2,FALSE),"")</f>
        <v/>
      </c>
      <c r="KQ42" s="142" t="str">
        <f>IFERROR(VLOOKUP('2.Datos'!CM42,Listas!$D$44:$E$48,2,FALSE),"")</f>
        <v/>
      </c>
      <c r="KR42" s="151" t="str">
        <f t="shared" si="33"/>
        <v/>
      </c>
      <c r="KS42" s="151" t="str">
        <f t="shared" si="34"/>
        <v/>
      </c>
      <c r="KT42" s="103"/>
      <c r="KU42" s="142" t="str">
        <f>IFERROR(VLOOKUP('2.Datos'!CP42,Listas!$D$37:$E$41,2,FALSE),"")</f>
        <v/>
      </c>
      <c r="KV42" s="142" t="str">
        <f>IFERROR(VLOOKUP('2.Datos'!CQ42,Listas!$D$44:$E$48,2,FALSE),"")</f>
        <v/>
      </c>
      <c r="KW42" s="151" t="str">
        <f t="shared" si="35"/>
        <v/>
      </c>
      <c r="KX42" s="151" t="str">
        <f t="shared" si="36"/>
        <v/>
      </c>
      <c r="KY42" s="103"/>
      <c r="KZ42" s="142" t="str">
        <f>IFERROR(VLOOKUP('2.Datos'!CT42,Listas!$D$37:$E$41,2,FALSE),"")</f>
        <v/>
      </c>
      <c r="LA42" s="142" t="str">
        <f>IFERROR(VLOOKUP('2.Datos'!CU42,Listas!$D$44:$E$48,2,FALSE),"")</f>
        <v/>
      </c>
      <c r="LB42" s="151" t="str">
        <f t="shared" si="37"/>
        <v/>
      </c>
      <c r="LC42" s="151" t="str">
        <f t="shared" si="38"/>
        <v/>
      </c>
      <c r="LD42" s="103"/>
      <c r="LE42" s="142" t="str">
        <f>IFERROR(VLOOKUP('2.Datos'!CX42,Listas!$D$37:$E$41,2,FALSE),"")</f>
        <v/>
      </c>
      <c r="LF42" s="142" t="str">
        <f>IFERROR(VLOOKUP('2.Datos'!CY42,Listas!$D$44:$E$48,2,FALSE),"")</f>
        <v/>
      </c>
      <c r="LG42" s="151" t="str">
        <f t="shared" si="39"/>
        <v/>
      </c>
      <c r="LH42" s="151" t="str">
        <f t="shared" si="40"/>
        <v/>
      </c>
      <c r="LI42" s="103"/>
      <c r="LJ42" s="142" t="str">
        <f>IFERROR(VLOOKUP('2.Datos'!DB42,Listas!$D$37:$E$41,2,FALSE),"")</f>
        <v/>
      </c>
      <c r="LK42" s="142" t="str">
        <f>IFERROR(VLOOKUP('2.Datos'!DC42,Listas!$D$44:$E$48,2,FALSE),"")</f>
        <v/>
      </c>
      <c r="LL42" s="151" t="str">
        <f t="shared" si="41"/>
        <v/>
      </c>
      <c r="LM42" s="151" t="str">
        <f t="shared" si="42"/>
        <v/>
      </c>
      <c r="LN42" s="103"/>
      <c r="LO42" s="142" t="str">
        <f>IFERROR(VLOOKUP('2.Datos'!DF42,Listas!$D$37:$E$41,2,FALSE),"")</f>
        <v/>
      </c>
      <c r="LP42" s="142" t="str">
        <f>IFERROR(VLOOKUP('2.Datos'!DG42,Listas!$D$44:$E$48,2,FALSE),"")</f>
        <v/>
      </c>
      <c r="LQ42" s="151" t="str">
        <f t="shared" si="43"/>
        <v/>
      </c>
      <c r="LR42" s="151" t="str">
        <f t="shared" si="44"/>
        <v/>
      </c>
      <c r="LS42" s="103"/>
      <c r="LT42" s="142" t="str">
        <f>IFERROR(VLOOKUP('2.Datos'!DJ42,Listas!$D$37:$E$41,2,FALSE),"")</f>
        <v/>
      </c>
      <c r="LU42" s="142" t="str">
        <f>IFERROR(VLOOKUP('2.Datos'!DK42,Listas!$D$44:$E$48,2,FALSE),"")</f>
        <v/>
      </c>
      <c r="LV42" s="151" t="str">
        <f t="shared" si="45"/>
        <v/>
      </c>
      <c r="LW42" s="151" t="str">
        <f t="shared" si="46"/>
        <v/>
      </c>
      <c r="LX42" s="103"/>
      <c r="LY42" s="142" t="str">
        <f>IFERROR(VLOOKUP('2.Datos'!DN42,Listas!$D$37:$E$41,2,FALSE),"")</f>
        <v/>
      </c>
      <c r="LZ42" s="142" t="str">
        <f>IFERROR(VLOOKUP('2.Datos'!DO42,Listas!$D$44:$E$48,2,FALSE),"")</f>
        <v/>
      </c>
      <c r="MA42" s="151" t="str">
        <f t="shared" si="47"/>
        <v/>
      </c>
      <c r="MB42" s="151" t="str">
        <f t="shared" si="48"/>
        <v/>
      </c>
      <c r="MC42" s="103"/>
      <c r="MD42" s="142" t="str">
        <f>IFERROR(VLOOKUP('2.Datos'!DR42,Listas!$D$37:$E$41,2,FALSE),"")</f>
        <v/>
      </c>
      <c r="ME42" s="142" t="str">
        <f>IFERROR(VLOOKUP('2.Datos'!DS42,Listas!$D$44:$E$48,2,FALSE),"")</f>
        <v/>
      </c>
      <c r="MF42" s="151" t="str">
        <f t="shared" si="49"/>
        <v/>
      </c>
      <c r="MG42" s="151" t="str">
        <f t="shared" si="50"/>
        <v/>
      </c>
      <c r="MH42"/>
    </row>
    <row r="43" spans="1:346" ht="46.5" customHeight="1" x14ac:dyDescent="0.25">
      <c r="A43" s="232"/>
      <c r="B43" s="223"/>
      <c r="C43" s="223"/>
      <c r="D43" s="225"/>
      <c r="E43" s="225"/>
      <c r="F43" s="226"/>
      <c r="G43" s="223"/>
      <c r="H43" s="226"/>
      <c r="I43" s="226"/>
      <c r="J43" s="226"/>
      <c r="K43" s="226"/>
      <c r="L43" s="227"/>
      <c r="M43" s="224"/>
      <c r="N43" s="228"/>
      <c r="O43" s="228"/>
      <c r="P43" s="228"/>
      <c r="Q43" s="228"/>
      <c r="R43" s="228"/>
      <c r="S43" s="228"/>
      <c r="T43" s="228"/>
      <c r="U43" s="228"/>
      <c r="V43" s="223"/>
      <c r="W43" s="223"/>
      <c r="X43" s="229" t="str">
        <f>IF(AND(HP43&gt;=32,HP43&lt;=80),Listas!$G$36,IF(AND(HP43&gt;=16,HP43&lt;=24),Listas!$G$37,IF(AND(HP43&gt;=5,HP43&lt;=12),Listas!$G$38,IF(AND(HP43&gt;=1,HP43&lt;=4),Listas!$G$39,"-"))))</f>
        <v>-</v>
      </c>
      <c r="Y43" s="230" t="str">
        <f t="shared" si="2"/>
        <v/>
      </c>
      <c r="Z43" s="230" t="str">
        <f>IFERROR(VLOOKUP(L43,Listas!$H$4:$I$8,2,FALSE),"")</f>
        <v/>
      </c>
      <c r="AA43" s="233"/>
      <c r="AB43" s="234"/>
      <c r="AC43" s="231"/>
      <c r="AD43" s="223"/>
      <c r="AE43" s="223"/>
      <c r="AF43" s="113" t="str">
        <f>IF(AND(HU43&gt;=32,HU43&lt;=80),Listas!$G$36,IF(AND(HU43&gt;=16,HU43&lt;=24),Listas!$G$37,IF(AND(HU43&gt;=5,HU43&lt;=12),Listas!$G$38,IF(AND(HU43&gt;=1,HU43&lt;=4),Listas!$G$39,"-"))))</f>
        <v>-</v>
      </c>
      <c r="AG43" s="226"/>
      <c r="AH43" s="223"/>
      <c r="AI43" s="223"/>
      <c r="AJ43" s="113" t="str">
        <f>IF(AND(HZ43&gt;=32,HZ43&lt;=80),Listas!$G$36,IF(AND(HZ43&gt;=16,HZ43&lt;=24),Listas!$G$37,IF(AND(HZ43&gt;=5,HZ43&lt;=12),Listas!$G$38,IF(AND(HZ43&gt;=1,HZ43&lt;=4),Listas!$G$39,"-"))))</f>
        <v>-</v>
      </c>
      <c r="AK43" s="226"/>
      <c r="AL43" s="223"/>
      <c r="AM43" s="223"/>
      <c r="AN43" s="113" t="str">
        <f>IF(AND(IE43&gt;=32,IE43&lt;=80),Listas!$G$36,IF(AND(IE43&gt;=16,IE43&lt;=24),Listas!$G$37,IF(AND(IE43&gt;=5,IE43&lt;=12),Listas!$G$38,IF(AND(IE43&gt;=1,IE43&lt;=4),Listas!$G$39,"-"))))</f>
        <v>-</v>
      </c>
      <c r="AO43" s="226"/>
      <c r="AP43" s="223"/>
      <c r="AQ43" s="223"/>
      <c r="AR43" s="113" t="str">
        <f>IF(AND(IJ43&gt;=32,IJ43&lt;=80),Listas!$G$36,IF(AND(IJ43&gt;=16,IJ43&lt;=24),Listas!$G$37,IF(AND(IJ43&gt;=5,IJ43&lt;=12),Listas!$G$38,IF(AND(IJ43&gt;=1,IJ43&lt;=4),Listas!$G$39,"-"))))</f>
        <v>-</v>
      </c>
      <c r="AS43" s="226"/>
      <c r="AT43" s="223"/>
      <c r="AU43" s="223"/>
      <c r="AV43" s="113" t="str">
        <f>IF(AND(IO43&gt;=32,IO43&lt;=80),Listas!$G$36,IF(AND(IO43&gt;=16,IO43&lt;=24),Listas!$G$37,IF(AND(IO43&gt;=5,IO43&lt;=12),Listas!$G$38,IF(AND(IO43&gt;=1,IO43&lt;=4),Listas!$G$39,"-"))))</f>
        <v>-</v>
      </c>
      <c r="AW43" s="226"/>
      <c r="AX43" s="223"/>
      <c r="AY43" s="223"/>
      <c r="AZ43" s="113" t="str">
        <f>IF(AND(IT43&gt;=32,IT43&lt;=80),Listas!$G$36,IF(AND(IT43&gt;=16,IT43&lt;=24),Listas!$G$37,IF(AND(IT43&gt;=5,IT43&lt;=12),Listas!$G$38,IF(AND(IT43&gt;=1,IT43&lt;=4),Listas!$G$39,"-"))))</f>
        <v>-</v>
      </c>
      <c r="BA43" s="226"/>
      <c r="BB43" s="223"/>
      <c r="BC43" s="223"/>
      <c r="BD43" s="113" t="str">
        <f>IF(AND(IY43&gt;=32,IY43&lt;=80),Listas!$G$36,IF(AND(IY43&gt;=16,IY43&lt;=24),Listas!$G$37,IF(AND(IY43&gt;=5,IY43&lt;=12),Listas!$G$38,IF(AND(IY43&gt;=1,IY43&lt;=4),Listas!$G$39,"-"))))</f>
        <v>-</v>
      </c>
      <c r="BE43" s="226"/>
      <c r="BF43" s="223"/>
      <c r="BG43" s="223"/>
      <c r="BH43" s="113" t="str">
        <f>IF(AND(JD43&gt;=32,JD43&lt;=80),Listas!$G$36,IF(AND(JD43&gt;=16,JD43&lt;=24),Listas!$G$37,IF(AND(JD43&gt;=5,JD43&lt;=12),Listas!$G$38,IF(AND(JD43&gt;=1,JD43&lt;=4),Listas!$G$39,"-"))))</f>
        <v>-</v>
      </c>
      <c r="BI43" s="226"/>
      <c r="BJ43" s="223"/>
      <c r="BK43" s="223"/>
      <c r="BL43" s="113" t="str">
        <f>IF(AND(JI43&gt;=32,JI43&lt;=80),Listas!$G$36,IF(AND(JI43&gt;=16,JI43&lt;=24),Listas!$G$37,IF(AND(JI43&gt;=5,JI43&lt;=12),Listas!$G$38,IF(AND(JI43&gt;=1,JI43&lt;=4),Listas!$G$39,"-"))))</f>
        <v>-</v>
      </c>
      <c r="BM43" s="226"/>
      <c r="BN43" s="223"/>
      <c r="BO43" s="223"/>
      <c r="BP43" s="113" t="str">
        <f>IF(AND(JN43&gt;=32,JN43&lt;=80),Listas!$G$36,IF(AND(JN43&gt;=16,JN43&lt;=24),Listas!$G$37,IF(AND(JN43&gt;=5,JN43&lt;=12),Listas!$G$38,IF(AND(JN43&gt;=1,JN43&lt;=4),Listas!$G$39,"-"))))</f>
        <v>-</v>
      </c>
      <c r="BQ43" s="226"/>
      <c r="BR43" s="223"/>
      <c r="BS43" s="223"/>
      <c r="BT43" s="113" t="str">
        <f>IF(AND(JS43&gt;=32,JS43&lt;=80),Listas!$G$36,IF(AND(JS43&gt;=16,JS43&lt;=24),Listas!$G$37,IF(AND(JS43&gt;=5,JS43&lt;=12),Listas!$G$38,IF(AND(JS43&gt;=1,JS43&lt;=4),Listas!$G$39,"-"))))</f>
        <v>-</v>
      </c>
      <c r="BU43" s="226"/>
      <c r="BV43" s="223"/>
      <c r="BW43" s="223"/>
      <c r="BX43" s="113" t="str">
        <f>IF(AND(JX43&gt;=32,JX43&lt;=80),Listas!$G$36,IF(AND(JX43&gt;=16,JX43&lt;=24),Listas!$G$37,IF(AND(JX43&gt;=5,JX43&lt;=12),Listas!$G$38,IF(AND(JX43&gt;=1,JX43&lt;=4),Listas!$G$39,"-"))))</f>
        <v>-</v>
      </c>
      <c r="BY43" s="226"/>
      <c r="BZ43" s="223"/>
      <c r="CA43" s="223"/>
      <c r="CB43" s="113" t="str">
        <f>IF(AND(KC43&gt;=32,KC43&lt;=80),Listas!$G$36,IF(AND(KC43&gt;=16,KC43&lt;=24),Listas!$G$37,IF(AND(KC43&gt;=5,KC43&lt;=12),Listas!$G$38,IF(AND(KC43&gt;=1,KC43&lt;=4),Listas!$G$39,"-"))))</f>
        <v>-</v>
      </c>
      <c r="CC43" s="226"/>
      <c r="CD43" s="223"/>
      <c r="CE43" s="223"/>
      <c r="CF43" s="113" t="str">
        <f>IF(AND(KH43&gt;=32,KH43&lt;=80),Listas!$G$36,IF(AND(KH43&gt;=16,KH43&lt;=24),Listas!$G$37,IF(AND(KH43&gt;=5,KH43&lt;=12),Listas!$G$38,IF(AND(KH43&gt;=1,KH43&lt;=4),Listas!$G$39,"-"))))</f>
        <v>-</v>
      </c>
      <c r="CG43" s="226"/>
      <c r="CH43" s="223"/>
      <c r="CI43" s="223"/>
      <c r="CJ43" s="113" t="str">
        <f>IF(AND(KM43&gt;=32,KM43&lt;=80),Listas!$G$36,IF(AND(KM43&gt;=16,KM43&lt;=24),Listas!$G$37,IF(AND(KM43&gt;=5,KM43&lt;=12),Listas!$G$38,IF(AND(KM43&gt;=1,KM43&lt;=4),Listas!$G$39,"-"))))</f>
        <v>-</v>
      </c>
      <c r="CK43" s="226"/>
      <c r="CL43" s="223"/>
      <c r="CM43" s="223"/>
      <c r="CN43" s="113" t="str">
        <f>IF(AND(KR43&gt;=32,KR43&lt;=80),Listas!$G$36,IF(AND(KR43&gt;=16,KR43&lt;=24),Listas!$G$37,IF(AND(KR43&gt;=5,KR43&lt;=12),Listas!$G$38,IF(AND(KR43&gt;=1,KR43&lt;=4),Listas!$G$39,"-"))))</f>
        <v>-</v>
      </c>
      <c r="CO43" s="226"/>
      <c r="CP43" s="223"/>
      <c r="CQ43" s="223"/>
      <c r="CR43" s="113" t="str">
        <f>IF(AND(KW43&gt;=32,KW43&lt;=80),Listas!$G$36,IF(AND(KW43&gt;=16,KW43&lt;=24),Listas!$G$37,IF(AND(KW43&gt;=5,KW43&lt;=12),Listas!$G$38,IF(AND(KW43&gt;=1,KW43&lt;=4),Listas!$G$39,"-"))))</f>
        <v>-</v>
      </c>
      <c r="CS43" s="226"/>
      <c r="CT43" s="223"/>
      <c r="CU43" s="223"/>
      <c r="CV43" s="113" t="str">
        <f>IF(AND(LB43&gt;=32,LB43&lt;=80),Listas!$G$36,IF(AND(LB43&gt;=16,LB43&lt;=24),Listas!$G$37,IF(AND(LB43&gt;=5,LB43&lt;=12),Listas!$G$38,IF(AND(LB43&gt;=1,LB43&lt;=4),Listas!$G$39,"-"))))</f>
        <v>-</v>
      </c>
      <c r="CW43" s="226"/>
      <c r="CX43" s="223"/>
      <c r="CY43" s="223"/>
      <c r="CZ43" s="113" t="str">
        <f>IF(AND(LG43&gt;=32,LG43&lt;=80),Listas!$G$36,IF(AND(LG43&gt;=16,LG43&lt;=24),Listas!$G$37,IF(AND(LG43&gt;=5,LG43&lt;=12),Listas!$G$38,IF(AND(LG43&gt;=1,LG43&lt;=4),Listas!$G$39,"-"))))</f>
        <v>-</v>
      </c>
      <c r="DA43" s="226"/>
      <c r="DB43" s="223"/>
      <c r="DC43" s="223"/>
      <c r="DD43" s="113" t="str">
        <f>IF(AND(LL43&gt;=32,LL43&lt;=80),Listas!$G$36,IF(AND(LL43&gt;=16,LL43&lt;=24),Listas!$G$37,IF(AND(LL43&gt;=5,LL43&lt;=12),Listas!$G$38,IF(AND(LL43&gt;=1,LL43&lt;=4),Listas!$G$39,"-"))))</f>
        <v>-</v>
      </c>
      <c r="DE43" s="226"/>
      <c r="DF43" s="223"/>
      <c r="DG43" s="223"/>
      <c r="DH43" s="113" t="str">
        <f>IF(AND(LQ43&gt;=32,LQ43&lt;=80),Listas!$G$36,IF(AND(LQ43&gt;=16,LQ43&lt;=24),Listas!$G$37,IF(AND(LQ43&gt;=5,LQ43&lt;=12),Listas!$G$38,IF(AND(LQ43&gt;=1,LQ43&lt;=4),Listas!$G$39,"-"))))</f>
        <v>-</v>
      </c>
      <c r="DI43" s="226"/>
      <c r="DJ43" s="223"/>
      <c r="DK43" s="223"/>
      <c r="DL43" s="113" t="str">
        <f>IF(AND(LV43&gt;=32,LV43&lt;=80),Listas!$G$36,IF(AND(LV43&gt;=16,LV43&lt;=24),Listas!$G$37,IF(AND(LV43&gt;=5,LV43&lt;=12),Listas!$G$38,IF(AND(LV43&gt;=1,LV43&lt;=4),Listas!$G$39,"-"))))</f>
        <v>-</v>
      </c>
      <c r="DM43" s="226"/>
      <c r="DN43" s="223"/>
      <c r="DO43" s="223"/>
      <c r="DP43" s="113" t="str">
        <f>IF(AND(MA43&gt;=32,MA43&lt;=80),Listas!$G$36,IF(AND(MA43&gt;=16,MA43&lt;=24),Listas!$G$37,IF(AND(MA43&gt;=5,MA43&lt;=12),Listas!$G$38,IF(AND(MA43&gt;=1,MA43&lt;=4),Listas!$G$39,"-"))))</f>
        <v>-</v>
      </c>
      <c r="DQ43" s="226"/>
      <c r="DR43" s="223"/>
      <c r="DS43" s="223"/>
      <c r="DT43" s="113" t="str">
        <f>IF(AND(MF43&gt;=32,MF43&lt;=80),Listas!$G$36,IF(AND(MF43&gt;=16,MF43&lt;=24),Listas!$G$37,IF(AND(MF43&gt;=5,MF43&lt;=12),Listas!$G$38,IF(AND(MF43&gt;=1,MF43&lt;=4),Listas!$G$39,"-"))))</f>
        <v>-</v>
      </c>
      <c r="HM43" s="150" t="str">
        <f>IF('2.Datos'!A43&lt;&gt;"",'2.Datos'!A43,"")</f>
        <v/>
      </c>
      <c r="HN43" s="142" t="str">
        <f>IFERROR(VLOOKUP('2.Datos'!V43,Listas!$D$37:$E$41,2,FALSE),"")</f>
        <v/>
      </c>
      <c r="HO43" s="142" t="str">
        <f>IFERROR(VLOOKUP('2.Datos'!W43,Listas!$D$44:$E$48,2,FALSE),"")</f>
        <v/>
      </c>
      <c r="HP43" s="142" t="str">
        <f t="shared" si="51"/>
        <v/>
      </c>
      <c r="HQ43" s="151" t="str">
        <f t="shared" si="52"/>
        <v/>
      </c>
      <c r="HR43" s="103"/>
      <c r="HS43" s="142" t="str">
        <f>IFERROR(VLOOKUP('2.Datos'!AD43,Listas!$D$37:$E$41,2,FALSE),"")</f>
        <v/>
      </c>
      <c r="HT43" s="142" t="str">
        <f>IFERROR(VLOOKUP('2.Datos'!AE43,Listas!$D$44:$E$48,2,FALSE),"")</f>
        <v/>
      </c>
      <c r="HU43" s="151" t="str">
        <f t="shared" si="3"/>
        <v/>
      </c>
      <c r="HV43" s="151" t="str">
        <f t="shared" si="4"/>
        <v/>
      </c>
      <c r="HW43" s="103"/>
      <c r="HX43" s="142" t="str">
        <f>IFERROR(VLOOKUP('2.Datos'!AH43,Listas!$D$37:$E$41,2,FALSE),"")</f>
        <v/>
      </c>
      <c r="HY43" s="142" t="str">
        <f>IFERROR(VLOOKUP('2.Datos'!AI43,Listas!$D$44:$E$48,2,FALSE),"")</f>
        <v/>
      </c>
      <c r="HZ43" s="151" t="str">
        <f t="shared" si="5"/>
        <v/>
      </c>
      <c r="IA43" s="151" t="str">
        <f t="shared" si="6"/>
        <v/>
      </c>
      <c r="IB43" s="103"/>
      <c r="IC43" s="142" t="str">
        <f>IFERROR(VLOOKUP('2.Datos'!AL43,Listas!$D$37:$E$41,2,FALSE),"")</f>
        <v/>
      </c>
      <c r="ID43" s="142" t="str">
        <f>IFERROR(VLOOKUP('2.Datos'!AM43,Listas!$D$44:$E$48,2,FALSE),"")</f>
        <v/>
      </c>
      <c r="IE43" s="151" t="str">
        <f t="shared" si="7"/>
        <v/>
      </c>
      <c r="IF43" s="151" t="str">
        <f t="shared" si="8"/>
        <v/>
      </c>
      <c r="IG43" s="103"/>
      <c r="IH43" s="142" t="str">
        <f>IFERROR(VLOOKUP('2.Datos'!AP43,Listas!$D$37:$E$41,2,FALSE),"")</f>
        <v/>
      </c>
      <c r="II43" s="142" t="str">
        <f>IFERROR(VLOOKUP('2.Datos'!AQ43,Listas!$D$44:$E$48,2,FALSE),"")</f>
        <v/>
      </c>
      <c r="IJ43" s="151" t="str">
        <f t="shared" si="9"/>
        <v/>
      </c>
      <c r="IK43" s="151" t="str">
        <f t="shared" si="10"/>
        <v/>
      </c>
      <c r="IL43" s="103"/>
      <c r="IM43" s="142" t="str">
        <f>IFERROR(VLOOKUP('2.Datos'!AT43,Listas!$D$37:$E$41,2,FALSE),"")</f>
        <v/>
      </c>
      <c r="IN43" s="142" t="str">
        <f>IFERROR(VLOOKUP('2.Datos'!AU43,Listas!$D$44:$E$48,2,FALSE),"")</f>
        <v/>
      </c>
      <c r="IO43" s="151" t="str">
        <f t="shared" si="11"/>
        <v/>
      </c>
      <c r="IP43" s="151" t="str">
        <f t="shared" si="12"/>
        <v/>
      </c>
      <c r="IQ43" s="103"/>
      <c r="IR43" s="142" t="str">
        <f>IFERROR(VLOOKUP('2.Datos'!AX43,Listas!$D$37:$E$41,2,FALSE),"")</f>
        <v/>
      </c>
      <c r="IS43" s="142" t="str">
        <f>IFERROR(VLOOKUP('2.Datos'!AY43,Listas!$D$44:$E$48,2,FALSE),"")</f>
        <v/>
      </c>
      <c r="IT43" s="151" t="str">
        <f t="shared" si="13"/>
        <v/>
      </c>
      <c r="IU43" s="151" t="str">
        <f t="shared" si="14"/>
        <v/>
      </c>
      <c r="IV43" s="103"/>
      <c r="IW43" s="142" t="str">
        <f>IFERROR(VLOOKUP('2.Datos'!BB43,Listas!$D$37:$E$41,2,FALSE),"")</f>
        <v/>
      </c>
      <c r="IX43" s="142" t="str">
        <f>IFERROR(VLOOKUP('2.Datos'!BC43,Listas!$D$44:$E$48,2,FALSE),"")</f>
        <v/>
      </c>
      <c r="IY43" s="151" t="str">
        <f t="shared" si="15"/>
        <v/>
      </c>
      <c r="IZ43" s="151" t="str">
        <f t="shared" si="16"/>
        <v/>
      </c>
      <c r="JA43" s="103"/>
      <c r="JB43" s="142" t="str">
        <f>IFERROR(VLOOKUP('2.Datos'!BF43,Listas!$D$37:$E$41,2,FALSE),"")</f>
        <v/>
      </c>
      <c r="JC43" s="142" t="str">
        <f>IFERROR(VLOOKUP('2.Datos'!BG43,Listas!$D$44:$E$48,2,FALSE),"")</f>
        <v/>
      </c>
      <c r="JD43" s="151" t="str">
        <f t="shared" si="17"/>
        <v/>
      </c>
      <c r="JE43" s="151" t="str">
        <f t="shared" si="18"/>
        <v/>
      </c>
      <c r="JF43" s="103"/>
      <c r="JG43" s="142" t="str">
        <f>IFERROR(VLOOKUP('2.Datos'!BJ43,Listas!$D$37:$E$41,2,FALSE),"")</f>
        <v/>
      </c>
      <c r="JH43" s="142" t="str">
        <f>IFERROR(VLOOKUP('2.Datos'!BK43,Listas!$D$44:$E$48,2,FALSE),"")</f>
        <v/>
      </c>
      <c r="JI43" s="151" t="str">
        <f t="shared" si="19"/>
        <v/>
      </c>
      <c r="JJ43" s="151" t="str">
        <f t="shared" si="20"/>
        <v/>
      </c>
      <c r="JK43" s="103"/>
      <c r="JL43" s="142" t="str">
        <f>IFERROR(VLOOKUP('2.Datos'!BN43,Listas!$D$37:$E$41,2,FALSE),"")</f>
        <v/>
      </c>
      <c r="JM43" s="142" t="str">
        <f>IFERROR(VLOOKUP('2.Datos'!BO43,Listas!$D$44:$E$48,2,FALSE),"")</f>
        <v/>
      </c>
      <c r="JN43" s="151" t="str">
        <f t="shared" si="21"/>
        <v/>
      </c>
      <c r="JO43" s="151" t="str">
        <f t="shared" si="22"/>
        <v/>
      </c>
      <c r="JP43" s="103"/>
      <c r="JQ43" s="142" t="str">
        <f>IFERROR(VLOOKUP('2.Datos'!BR43,Listas!$D$37:$E$41,2,FALSE),"")</f>
        <v/>
      </c>
      <c r="JR43" s="142" t="str">
        <f>IFERROR(VLOOKUP('2.Datos'!BS43,Listas!$D$44:$E$48,2,FALSE),"")</f>
        <v/>
      </c>
      <c r="JS43" s="151" t="str">
        <f t="shared" si="23"/>
        <v/>
      </c>
      <c r="JT43" s="151" t="str">
        <f t="shared" si="24"/>
        <v/>
      </c>
      <c r="JU43" s="103"/>
      <c r="JV43" s="142" t="str">
        <f>IFERROR(VLOOKUP('2.Datos'!BV43,Listas!$D$37:$E$41,2,FALSE),"")</f>
        <v/>
      </c>
      <c r="JW43" s="142" t="str">
        <f>IFERROR(VLOOKUP('2.Datos'!BW43,Listas!$D$44:$E$48,2,FALSE),"")</f>
        <v/>
      </c>
      <c r="JX43" s="151" t="str">
        <f t="shared" si="25"/>
        <v/>
      </c>
      <c r="JY43" s="151" t="str">
        <f t="shared" si="26"/>
        <v/>
      </c>
      <c r="JZ43" s="103"/>
      <c r="KA43" s="142" t="str">
        <f>IFERROR(VLOOKUP('2.Datos'!BZ43,Listas!$D$37:$E$41,2,FALSE),"")</f>
        <v/>
      </c>
      <c r="KB43" s="142" t="str">
        <f>IFERROR(VLOOKUP('2.Datos'!CA43,Listas!$D$44:$E$48,2,FALSE),"")</f>
        <v/>
      </c>
      <c r="KC43" s="151" t="str">
        <f t="shared" si="27"/>
        <v/>
      </c>
      <c r="KD43" s="151" t="str">
        <f t="shared" si="28"/>
        <v/>
      </c>
      <c r="KE43" s="103"/>
      <c r="KF43" s="142" t="str">
        <f>IFERROR(VLOOKUP('2.Datos'!CD43,Listas!$D$37:$E$41,2,FALSE),"")</f>
        <v/>
      </c>
      <c r="KG43" s="142" t="str">
        <f>IFERROR(VLOOKUP('2.Datos'!CE43,Listas!$D$44:$E$48,2,FALSE),"")</f>
        <v/>
      </c>
      <c r="KH43" s="151" t="str">
        <f t="shared" si="29"/>
        <v/>
      </c>
      <c r="KI43" s="151" t="str">
        <f t="shared" si="30"/>
        <v/>
      </c>
      <c r="KJ43" s="103"/>
      <c r="KK43" s="142" t="str">
        <f>IFERROR(VLOOKUP('2.Datos'!CH43,Listas!$D$37:$E$41,2,FALSE),"")</f>
        <v/>
      </c>
      <c r="KL43" s="142" t="str">
        <f>IFERROR(VLOOKUP('2.Datos'!CI43,Listas!$D$44:$E$48,2,FALSE),"")</f>
        <v/>
      </c>
      <c r="KM43" s="151" t="str">
        <f t="shared" si="31"/>
        <v/>
      </c>
      <c r="KN43" s="151" t="str">
        <f t="shared" si="32"/>
        <v/>
      </c>
      <c r="KO43" s="103"/>
      <c r="KP43" s="142" t="str">
        <f>IFERROR(VLOOKUP('2.Datos'!CL43,Listas!$D$37:$E$41,2,FALSE),"")</f>
        <v/>
      </c>
      <c r="KQ43" s="142" t="str">
        <f>IFERROR(VLOOKUP('2.Datos'!CM43,Listas!$D$44:$E$48,2,FALSE),"")</f>
        <v/>
      </c>
      <c r="KR43" s="151" t="str">
        <f t="shared" si="33"/>
        <v/>
      </c>
      <c r="KS43" s="151" t="str">
        <f t="shared" si="34"/>
        <v/>
      </c>
      <c r="KT43" s="103"/>
      <c r="KU43" s="142" t="str">
        <f>IFERROR(VLOOKUP('2.Datos'!CP43,Listas!$D$37:$E$41,2,FALSE),"")</f>
        <v/>
      </c>
      <c r="KV43" s="142" t="str">
        <f>IFERROR(VLOOKUP('2.Datos'!CQ43,Listas!$D$44:$E$48,2,FALSE),"")</f>
        <v/>
      </c>
      <c r="KW43" s="151" t="str">
        <f t="shared" si="35"/>
        <v/>
      </c>
      <c r="KX43" s="151" t="str">
        <f t="shared" si="36"/>
        <v/>
      </c>
      <c r="KY43" s="103"/>
      <c r="KZ43" s="142" t="str">
        <f>IFERROR(VLOOKUP('2.Datos'!CT43,Listas!$D$37:$E$41,2,FALSE),"")</f>
        <v/>
      </c>
      <c r="LA43" s="142" t="str">
        <f>IFERROR(VLOOKUP('2.Datos'!CU43,Listas!$D$44:$E$48,2,FALSE),"")</f>
        <v/>
      </c>
      <c r="LB43" s="151" t="str">
        <f t="shared" si="37"/>
        <v/>
      </c>
      <c r="LC43" s="151" t="str">
        <f t="shared" si="38"/>
        <v/>
      </c>
      <c r="LD43" s="103"/>
      <c r="LE43" s="142" t="str">
        <f>IFERROR(VLOOKUP('2.Datos'!CX43,Listas!$D$37:$E$41,2,FALSE),"")</f>
        <v/>
      </c>
      <c r="LF43" s="142" t="str">
        <f>IFERROR(VLOOKUP('2.Datos'!CY43,Listas!$D$44:$E$48,2,FALSE),"")</f>
        <v/>
      </c>
      <c r="LG43" s="151" t="str">
        <f t="shared" si="39"/>
        <v/>
      </c>
      <c r="LH43" s="151" t="str">
        <f t="shared" si="40"/>
        <v/>
      </c>
      <c r="LI43" s="103"/>
      <c r="LJ43" s="142" t="str">
        <f>IFERROR(VLOOKUP('2.Datos'!DB43,Listas!$D$37:$E$41,2,FALSE),"")</f>
        <v/>
      </c>
      <c r="LK43" s="142" t="str">
        <f>IFERROR(VLOOKUP('2.Datos'!DC43,Listas!$D$44:$E$48,2,FALSE),"")</f>
        <v/>
      </c>
      <c r="LL43" s="151" t="str">
        <f t="shared" si="41"/>
        <v/>
      </c>
      <c r="LM43" s="151" t="str">
        <f t="shared" si="42"/>
        <v/>
      </c>
      <c r="LN43" s="103"/>
      <c r="LO43" s="142" t="str">
        <f>IFERROR(VLOOKUP('2.Datos'!DF43,Listas!$D$37:$E$41,2,FALSE),"")</f>
        <v/>
      </c>
      <c r="LP43" s="142" t="str">
        <f>IFERROR(VLOOKUP('2.Datos'!DG43,Listas!$D$44:$E$48,2,FALSE),"")</f>
        <v/>
      </c>
      <c r="LQ43" s="151" t="str">
        <f t="shared" si="43"/>
        <v/>
      </c>
      <c r="LR43" s="151" t="str">
        <f t="shared" si="44"/>
        <v/>
      </c>
      <c r="LS43" s="103"/>
      <c r="LT43" s="142" t="str">
        <f>IFERROR(VLOOKUP('2.Datos'!DJ43,Listas!$D$37:$E$41,2,FALSE),"")</f>
        <v/>
      </c>
      <c r="LU43" s="142" t="str">
        <f>IFERROR(VLOOKUP('2.Datos'!DK43,Listas!$D$44:$E$48,2,FALSE),"")</f>
        <v/>
      </c>
      <c r="LV43" s="151" t="str">
        <f t="shared" si="45"/>
        <v/>
      </c>
      <c r="LW43" s="151" t="str">
        <f t="shared" si="46"/>
        <v/>
      </c>
      <c r="LX43" s="103"/>
      <c r="LY43" s="142" t="str">
        <f>IFERROR(VLOOKUP('2.Datos'!DN43,Listas!$D$37:$E$41,2,FALSE),"")</f>
        <v/>
      </c>
      <c r="LZ43" s="142" t="str">
        <f>IFERROR(VLOOKUP('2.Datos'!DO43,Listas!$D$44:$E$48,2,FALSE),"")</f>
        <v/>
      </c>
      <c r="MA43" s="151" t="str">
        <f t="shared" si="47"/>
        <v/>
      </c>
      <c r="MB43" s="151" t="str">
        <f t="shared" si="48"/>
        <v/>
      </c>
      <c r="MC43" s="103"/>
      <c r="MD43" s="142" t="str">
        <f>IFERROR(VLOOKUP('2.Datos'!DR43,Listas!$D$37:$E$41,2,FALSE),"")</f>
        <v/>
      </c>
      <c r="ME43" s="142" t="str">
        <f>IFERROR(VLOOKUP('2.Datos'!DS43,Listas!$D$44:$E$48,2,FALSE),"")</f>
        <v/>
      </c>
      <c r="MF43" s="151" t="str">
        <f t="shared" si="49"/>
        <v/>
      </c>
      <c r="MG43" s="151" t="str">
        <f t="shared" si="50"/>
        <v/>
      </c>
      <c r="MH43"/>
    </row>
    <row r="44" spans="1:346" ht="46.5" customHeight="1" x14ac:dyDescent="0.25">
      <c r="A44" s="232"/>
      <c r="B44" s="223"/>
      <c r="C44" s="223"/>
      <c r="D44" s="225"/>
      <c r="E44" s="225"/>
      <c r="F44" s="226"/>
      <c r="G44" s="223"/>
      <c r="H44" s="226"/>
      <c r="I44" s="226"/>
      <c r="J44" s="226"/>
      <c r="K44" s="226"/>
      <c r="L44" s="227"/>
      <c r="M44" s="224"/>
      <c r="N44" s="228"/>
      <c r="O44" s="228"/>
      <c r="P44" s="228"/>
      <c r="Q44" s="228"/>
      <c r="R44" s="228"/>
      <c r="S44" s="228"/>
      <c r="T44" s="228"/>
      <c r="U44" s="228"/>
      <c r="V44" s="223"/>
      <c r="W44" s="223"/>
      <c r="X44" s="229" t="str">
        <f>IF(AND(HP44&gt;=32,HP44&lt;=80),Listas!$G$36,IF(AND(HP44&gt;=16,HP44&lt;=24),Listas!$G$37,IF(AND(HP44&gt;=5,HP44&lt;=12),Listas!$G$38,IF(AND(HP44&gt;=1,HP44&lt;=4),Listas!$G$39,"-"))))</f>
        <v>-</v>
      </c>
      <c r="Y44" s="230" t="str">
        <f t="shared" si="2"/>
        <v/>
      </c>
      <c r="Z44" s="230" t="str">
        <f>IFERROR(VLOOKUP(L44,Listas!$H$4:$I$8,2,FALSE),"")</f>
        <v/>
      </c>
      <c r="AA44" s="233"/>
      <c r="AB44" s="234"/>
      <c r="AC44" s="231"/>
      <c r="AD44" s="223"/>
      <c r="AE44" s="223"/>
      <c r="AF44" s="113" t="str">
        <f>IF(AND(HU44&gt;=32,HU44&lt;=80),Listas!$G$36,IF(AND(HU44&gt;=16,HU44&lt;=24),Listas!$G$37,IF(AND(HU44&gt;=5,HU44&lt;=12),Listas!$G$38,IF(AND(HU44&gt;=1,HU44&lt;=4),Listas!$G$39,"-"))))</f>
        <v>-</v>
      </c>
      <c r="AG44" s="226"/>
      <c r="AH44" s="223"/>
      <c r="AI44" s="223"/>
      <c r="AJ44" s="113" t="str">
        <f>IF(AND(HZ44&gt;=32,HZ44&lt;=80),Listas!$G$36,IF(AND(HZ44&gt;=16,HZ44&lt;=24),Listas!$G$37,IF(AND(HZ44&gt;=5,HZ44&lt;=12),Listas!$G$38,IF(AND(HZ44&gt;=1,HZ44&lt;=4),Listas!$G$39,"-"))))</f>
        <v>-</v>
      </c>
      <c r="AK44" s="226"/>
      <c r="AL44" s="223"/>
      <c r="AM44" s="223"/>
      <c r="AN44" s="113" t="str">
        <f>IF(AND(IE44&gt;=32,IE44&lt;=80),Listas!$G$36,IF(AND(IE44&gt;=16,IE44&lt;=24),Listas!$G$37,IF(AND(IE44&gt;=5,IE44&lt;=12),Listas!$G$38,IF(AND(IE44&gt;=1,IE44&lt;=4),Listas!$G$39,"-"))))</f>
        <v>-</v>
      </c>
      <c r="AO44" s="226"/>
      <c r="AP44" s="223"/>
      <c r="AQ44" s="223"/>
      <c r="AR44" s="113" t="str">
        <f>IF(AND(IJ44&gt;=32,IJ44&lt;=80),Listas!$G$36,IF(AND(IJ44&gt;=16,IJ44&lt;=24),Listas!$G$37,IF(AND(IJ44&gt;=5,IJ44&lt;=12),Listas!$G$38,IF(AND(IJ44&gt;=1,IJ44&lt;=4),Listas!$G$39,"-"))))</f>
        <v>-</v>
      </c>
      <c r="AS44" s="226"/>
      <c r="AT44" s="223"/>
      <c r="AU44" s="223"/>
      <c r="AV44" s="113" t="str">
        <f>IF(AND(IO44&gt;=32,IO44&lt;=80),Listas!$G$36,IF(AND(IO44&gt;=16,IO44&lt;=24),Listas!$G$37,IF(AND(IO44&gt;=5,IO44&lt;=12),Listas!$G$38,IF(AND(IO44&gt;=1,IO44&lt;=4),Listas!$G$39,"-"))))</f>
        <v>-</v>
      </c>
      <c r="AW44" s="226"/>
      <c r="AX44" s="223"/>
      <c r="AY44" s="223"/>
      <c r="AZ44" s="113" t="str">
        <f>IF(AND(IT44&gt;=32,IT44&lt;=80),Listas!$G$36,IF(AND(IT44&gt;=16,IT44&lt;=24),Listas!$G$37,IF(AND(IT44&gt;=5,IT44&lt;=12),Listas!$G$38,IF(AND(IT44&gt;=1,IT44&lt;=4),Listas!$G$39,"-"))))</f>
        <v>-</v>
      </c>
      <c r="BA44" s="226"/>
      <c r="BB44" s="223"/>
      <c r="BC44" s="223"/>
      <c r="BD44" s="113" t="str">
        <f>IF(AND(IY44&gt;=32,IY44&lt;=80),Listas!$G$36,IF(AND(IY44&gt;=16,IY44&lt;=24),Listas!$G$37,IF(AND(IY44&gt;=5,IY44&lt;=12),Listas!$G$38,IF(AND(IY44&gt;=1,IY44&lt;=4),Listas!$G$39,"-"))))</f>
        <v>-</v>
      </c>
      <c r="BE44" s="226"/>
      <c r="BF44" s="223"/>
      <c r="BG44" s="223"/>
      <c r="BH44" s="113" t="str">
        <f>IF(AND(JD44&gt;=32,JD44&lt;=80),Listas!$G$36,IF(AND(JD44&gt;=16,JD44&lt;=24),Listas!$G$37,IF(AND(JD44&gt;=5,JD44&lt;=12),Listas!$G$38,IF(AND(JD44&gt;=1,JD44&lt;=4),Listas!$G$39,"-"))))</f>
        <v>-</v>
      </c>
      <c r="BI44" s="226"/>
      <c r="BJ44" s="223"/>
      <c r="BK44" s="223"/>
      <c r="BL44" s="113" t="str">
        <f>IF(AND(JI44&gt;=32,JI44&lt;=80),Listas!$G$36,IF(AND(JI44&gt;=16,JI44&lt;=24),Listas!$G$37,IF(AND(JI44&gt;=5,JI44&lt;=12),Listas!$G$38,IF(AND(JI44&gt;=1,JI44&lt;=4),Listas!$G$39,"-"))))</f>
        <v>-</v>
      </c>
      <c r="BM44" s="226"/>
      <c r="BN44" s="223"/>
      <c r="BO44" s="223"/>
      <c r="BP44" s="113" t="str">
        <f>IF(AND(JN44&gt;=32,JN44&lt;=80),Listas!$G$36,IF(AND(JN44&gt;=16,JN44&lt;=24),Listas!$G$37,IF(AND(JN44&gt;=5,JN44&lt;=12),Listas!$G$38,IF(AND(JN44&gt;=1,JN44&lt;=4),Listas!$G$39,"-"))))</f>
        <v>-</v>
      </c>
      <c r="BQ44" s="226"/>
      <c r="BR44" s="223"/>
      <c r="BS44" s="223"/>
      <c r="BT44" s="113" t="str">
        <f>IF(AND(JS44&gt;=32,JS44&lt;=80),Listas!$G$36,IF(AND(JS44&gt;=16,JS44&lt;=24),Listas!$G$37,IF(AND(JS44&gt;=5,JS44&lt;=12),Listas!$G$38,IF(AND(JS44&gt;=1,JS44&lt;=4),Listas!$G$39,"-"))))</f>
        <v>-</v>
      </c>
      <c r="BU44" s="226"/>
      <c r="BV44" s="223"/>
      <c r="BW44" s="223"/>
      <c r="BX44" s="113" t="str">
        <f>IF(AND(JX44&gt;=32,JX44&lt;=80),Listas!$G$36,IF(AND(JX44&gt;=16,JX44&lt;=24),Listas!$G$37,IF(AND(JX44&gt;=5,JX44&lt;=12),Listas!$G$38,IF(AND(JX44&gt;=1,JX44&lt;=4),Listas!$G$39,"-"))))</f>
        <v>-</v>
      </c>
      <c r="BY44" s="226"/>
      <c r="BZ44" s="223"/>
      <c r="CA44" s="223"/>
      <c r="CB44" s="113" t="str">
        <f>IF(AND(KC44&gt;=32,KC44&lt;=80),Listas!$G$36,IF(AND(KC44&gt;=16,KC44&lt;=24),Listas!$G$37,IF(AND(KC44&gt;=5,KC44&lt;=12),Listas!$G$38,IF(AND(KC44&gt;=1,KC44&lt;=4),Listas!$G$39,"-"))))</f>
        <v>-</v>
      </c>
      <c r="CC44" s="226"/>
      <c r="CD44" s="223"/>
      <c r="CE44" s="223"/>
      <c r="CF44" s="113" t="str">
        <f>IF(AND(KH44&gt;=32,KH44&lt;=80),Listas!$G$36,IF(AND(KH44&gt;=16,KH44&lt;=24),Listas!$G$37,IF(AND(KH44&gt;=5,KH44&lt;=12),Listas!$G$38,IF(AND(KH44&gt;=1,KH44&lt;=4),Listas!$G$39,"-"))))</f>
        <v>-</v>
      </c>
      <c r="CG44" s="226"/>
      <c r="CH44" s="223"/>
      <c r="CI44" s="223"/>
      <c r="CJ44" s="113" t="str">
        <f>IF(AND(KM44&gt;=32,KM44&lt;=80),Listas!$G$36,IF(AND(KM44&gt;=16,KM44&lt;=24),Listas!$G$37,IF(AND(KM44&gt;=5,KM44&lt;=12),Listas!$G$38,IF(AND(KM44&gt;=1,KM44&lt;=4),Listas!$G$39,"-"))))</f>
        <v>-</v>
      </c>
      <c r="CK44" s="226"/>
      <c r="CL44" s="223"/>
      <c r="CM44" s="223"/>
      <c r="CN44" s="113" t="str">
        <f>IF(AND(KR44&gt;=32,KR44&lt;=80),Listas!$G$36,IF(AND(KR44&gt;=16,KR44&lt;=24),Listas!$G$37,IF(AND(KR44&gt;=5,KR44&lt;=12),Listas!$G$38,IF(AND(KR44&gt;=1,KR44&lt;=4),Listas!$G$39,"-"))))</f>
        <v>-</v>
      </c>
      <c r="CO44" s="226"/>
      <c r="CP44" s="223"/>
      <c r="CQ44" s="223"/>
      <c r="CR44" s="113" t="str">
        <f>IF(AND(KW44&gt;=32,KW44&lt;=80),Listas!$G$36,IF(AND(KW44&gt;=16,KW44&lt;=24),Listas!$G$37,IF(AND(KW44&gt;=5,KW44&lt;=12),Listas!$G$38,IF(AND(KW44&gt;=1,KW44&lt;=4),Listas!$G$39,"-"))))</f>
        <v>-</v>
      </c>
      <c r="CS44" s="226"/>
      <c r="CT44" s="223"/>
      <c r="CU44" s="223"/>
      <c r="CV44" s="113" t="str">
        <f>IF(AND(LB44&gt;=32,LB44&lt;=80),Listas!$G$36,IF(AND(LB44&gt;=16,LB44&lt;=24),Listas!$G$37,IF(AND(LB44&gt;=5,LB44&lt;=12),Listas!$G$38,IF(AND(LB44&gt;=1,LB44&lt;=4),Listas!$G$39,"-"))))</f>
        <v>-</v>
      </c>
      <c r="CW44" s="226"/>
      <c r="CX44" s="223"/>
      <c r="CY44" s="223"/>
      <c r="CZ44" s="113" t="str">
        <f>IF(AND(LG44&gt;=32,LG44&lt;=80),Listas!$G$36,IF(AND(LG44&gt;=16,LG44&lt;=24),Listas!$G$37,IF(AND(LG44&gt;=5,LG44&lt;=12),Listas!$G$38,IF(AND(LG44&gt;=1,LG44&lt;=4),Listas!$G$39,"-"))))</f>
        <v>-</v>
      </c>
      <c r="DA44" s="226"/>
      <c r="DB44" s="223"/>
      <c r="DC44" s="223"/>
      <c r="DD44" s="113" t="str">
        <f>IF(AND(LL44&gt;=32,LL44&lt;=80),Listas!$G$36,IF(AND(LL44&gt;=16,LL44&lt;=24),Listas!$G$37,IF(AND(LL44&gt;=5,LL44&lt;=12),Listas!$G$38,IF(AND(LL44&gt;=1,LL44&lt;=4),Listas!$G$39,"-"))))</f>
        <v>-</v>
      </c>
      <c r="DE44" s="226"/>
      <c r="DF44" s="223"/>
      <c r="DG44" s="223"/>
      <c r="DH44" s="113" t="str">
        <f>IF(AND(LQ44&gt;=32,LQ44&lt;=80),Listas!$G$36,IF(AND(LQ44&gt;=16,LQ44&lt;=24),Listas!$G$37,IF(AND(LQ44&gt;=5,LQ44&lt;=12),Listas!$G$38,IF(AND(LQ44&gt;=1,LQ44&lt;=4),Listas!$G$39,"-"))))</f>
        <v>-</v>
      </c>
      <c r="DI44" s="226"/>
      <c r="DJ44" s="223"/>
      <c r="DK44" s="223"/>
      <c r="DL44" s="113" t="str">
        <f>IF(AND(LV44&gt;=32,LV44&lt;=80),Listas!$G$36,IF(AND(LV44&gt;=16,LV44&lt;=24),Listas!$G$37,IF(AND(LV44&gt;=5,LV44&lt;=12),Listas!$G$38,IF(AND(LV44&gt;=1,LV44&lt;=4),Listas!$G$39,"-"))))</f>
        <v>-</v>
      </c>
      <c r="DM44" s="226"/>
      <c r="DN44" s="223"/>
      <c r="DO44" s="223"/>
      <c r="DP44" s="113" t="str">
        <f>IF(AND(MA44&gt;=32,MA44&lt;=80),Listas!$G$36,IF(AND(MA44&gt;=16,MA44&lt;=24),Listas!$G$37,IF(AND(MA44&gt;=5,MA44&lt;=12),Listas!$G$38,IF(AND(MA44&gt;=1,MA44&lt;=4),Listas!$G$39,"-"))))</f>
        <v>-</v>
      </c>
      <c r="DQ44" s="226"/>
      <c r="DR44" s="223"/>
      <c r="DS44" s="223"/>
      <c r="DT44" s="113" t="str">
        <f>IF(AND(MF44&gt;=32,MF44&lt;=80),Listas!$G$36,IF(AND(MF44&gt;=16,MF44&lt;=24),Listas!$G$37,IF(AND(MF44&gt;=5,MF44&lt;=12),Listas!$G$38,IF(AND(MF44&gt;=1,MF44&lt;=4),Listas!$G$39,"-"))))</f>
        <v>-</v>
      </c>
      <c r="HM44" s="150" t="str">
        <f>IF('2.Datos'!A44&lt;&gt;"",'2.Datos'!A44,"")</f>
        <v/>
      </c>
      <c r="HN44" s="142" t="str">
        <f>IFERROR(VLOOKUP('2.Datos'!V44,Listas!$D$37:$E$41,2,FALSE),"")</f>
        <v/>
      </c>
      <c r="HO44" s="142" t="str">
        <f>IFERROR(VLOOKUP('2.Datos'!W44,Listas!$D$44:$E$48,2,FALSE),"")</f>
        <v/>
      </c>
      <c r="HP44" s="142" t="str">
        <f t="shared" si="51"/>
        <v/>
      </c>
      <c r="HQ44" s="151" t="str">
        <f t="shared" si="52"/>
        <v/>
      </c>
      <c r="HR44" s="103"/>
      <c r="HS44" s="142" t="str">
        <f>IFERROR(VLOOKUP('2.Datos'!AD44,Listas!$D$37:$E$41,2,FALSE),"")</f>
        <v/>
      </c>
      <c r="HT44" s="142" t="str">
        <f>IFERROR(VLOOKUP('2.Datos'!AE44,Listas!$D$44:$E$48,2,FALSE),"")</f>
        <v/>
      </c>
      <c r="HU44" s="151" t="str">
        <f t="shared" si="3"/>
        <v/>
      </c>
      <c r="HV44" s="151" t="str">
        <f t="shared" si="4"/>
        <v/>
      </c>
      <c r="HW44" s="103"/>
      <c r="HX44" s="142" t="str">
        <f>IFERROR(VLOOKUP('2.Datos'!AH44,Listas!$D$37:$E$41,2,FALSE),"")</f>
        <v/>
      </c>
      <c r="HY44" s="142" t="str">
        <f>IFERROR(VLOOKUP('2.Datos'!AI44,Listas!$D$44:$E$48,2,FALSE),"")</f>
        <v/>
      </c>
      <c r="HZ44" s="151" t="str">
        <f t="shared" si="5"/>
        <v/>
      </c>
      <c r="IA44" s="151" t="str">
        <f t="shared" si="6"/>
        <v/>
      </c>
      <c r="IB44" s="103"/>
      <c r="IC44" s="142" t="str">
        <f>IFERROR(VLOOKUP('2.Datos'!AL44,Listas!$D$37:$E$41,2,FALSE),"")</f>
        <v/>
      </c>
      <c r="ID44" s="142" t="str">
        <f>IFERROR(VLOOKUP('2.Datos'!AM44,Listas!$D$44:$E$48,2,FALSE),"")</f>
        <v/>
      </c>
      <c r="IE44" s="151" t="str">
        <f t="shared" si="7"/>
        <v/>
      </c>
      <c r="IF44" s="151" t="str">
        <f t="shared" si="8"/>
        <v/>
      </c>
      <c r="IG44" s="103"/>
      <c r="IH44" s="142" t="str">
        <f>IFERROR(VLOOKUP('2.Datos'!AP44,Listas!$D$37:$E$41,2,FALSE),"")</f>
        <v/>
      </c>
      <c r="II44" s="142" t="str">
        <f>IFERROR(VLOOKUP('2.Datos'!AQ44,Listas!$D$44:$E$48,2,FALSE),"")</f>
        <v/>
      </c>
      <c r="IJ44" s="151" t="str">
        <f t="shared" si="9"/>
        <v/>
      </c>
      <c r="IK44" s="151" t="str">
        <f t="shared" si="10"/>
        <v/>
      </c>
      <c r="IL44" s="103"/>
      <c r="IM44" s="142" t="str">
        <f>IFERROR(VLOOKUP('2.Datos'!AT44,Listas!$D$37:$E$41,2,FALSE),"")</f>
        <v/>
      </c>
      <c r="IN44" s="142" t="str">
        <f>IFERROR(VLOOKUP('2.Datos'!AU44,Listas!$D$44:$E$48,2,FALSE),"")</f>
        <v/>
      </c>
      <c r="IO44" s="151" t="str">
        <f t="shared" si="11"/>
        <v/>
      </c>
      <c r="IP44" s="151" t="str">
        <f t="shared" si="12"/>
        <v/>
      </c>
      <c r="IQ44" s="103"/>
      <c r="IR44" s="142" t="str">
        <f>IFERROR(VLOOKUP('2.Datos'!AX44,Listas!$D$37:$E$41,2,FALSE),"")</f>
        <v/>
      </c>
      <c r="IS44" s="142" t="str">
        <f>IFERROR(VLOOKUP('2.Datos'!AY44,Listas!$D$44:$E$48,2,FALSE),"")</f>
        <v/>
      </c>
      <c r="IT44" s="151" t="str">
        <f t="shared" si="13"/>
        <v/>
      </c>
      <c r="IU44" s="151" t="str">
        <f t="shared" si="14"/>
        <v/>
      </c>
      <c r="IV44" s="103"/>
      <c r="IW44" s="142" t="str">
        <f>IFERROR(VLOOKUP('2.Datos'!BB44,Listas!$D$37:$E$41,2,FALSE),"")</f>
        <v/>
      </c>
      <c r="IX44" s="142" t="str">
        <f>IFERROR(VLOOKUP('2.Datos'!BC44,Listas!$D$44:$E$48,2,FALSE),"")</f>
        <v/>
      </c>
      <c r="IY44" s="151" t="str">
        <f t="shared" si="15"/>
        <v/>
      </c>
      <c r="IZ44" s="151" t="str">
        <f t="shared" si="16"/>
        <v/>
      </c>
      <c r="JA44" s="103"/>
      <c r="JB44" s="142" t="str">
        <f>IFERROR(VLOOKUP('2.Datos'!BF44,Listas!$D$37:$E$41,2,FALSE),"")</f>
        <v/>
      </c>
      <c r="JC44" s="142" t="str">
        <f>IFERROR(VLOOKUP('2.Datos'!BG44,Listas!$D$44:$E$48,2,FALSE),"")</f>
        <v/>
      </c>
      <c r="JD44" s="151" t="str">
        <f t="shared" si="17"/>
        <v/>
      </c>
      <c r="JE44" s="151" t="str">
        <f t="shared" si="18"/>
        <v/>
      </c>
      <c r="JF44" s="103"/>
      <c r="JG44" s="142" t="str">
        <f>IFERROR(VLOOKUP('2.Datos'!BJ44,Listas!$D$37:$E$41,2,FALSE),"")</f>
        <v/>
      </c>
      <c r="JH44" s="142" t="str">
        <f>IFERROR(VLOOKUP('2.Datos'!BK44,Listas!$D$44:$E$48,2,FALSE),"")</f>
        <v/>
      </c>
      <c r="JI44" s="151" t="str">
        <f t="shared" si="19"/>
        <v/>
      </c>
      <c r="JJ44" s="151" t="str">
        <f t="shared" si="20"/>
        <v/>
      </c>
      <c r="JK44" s="103"/>
      <c r="JL44" s="142" t="str">
        <f>IFERROR(VLOOKUP('2.Datos'!BN44,Listas!$D$37:$E$41,2,FALSE),"")</f>
        <v/>
      </c>
      <c r="JM44" s="142" t="str">
        <f>IFERROR(VLOOKUP('2.Datos'!BO44,Listas!$D$44:$E$48,2,FALSE),"")</f>
        <v/>
      </c>
      <c r="JN44" s="151" t="str">
        <f t="shared" si="21"/>
        <v/>
      </c>
      <c r="JO44" s="151" t="str">
        <f t="shared" si="22"/>
        <v/>
      </c>
      <c r="JP44" s="103"/>
      <c r="JQ44" s="142" t="str">
        <f>IFERROR(VLOOKUP('2.Datos'!BR44,Listas!$D$37:$E$41,2,FALSE),"")</f>
        <v/>
      </c>
      <c r="JR44" s="142" t="str">
        <f>IFERROR(VLOOKUP('2.Datos'!BS44,Listas!$D$44:$E$48,2,FALSE),"")</f>
        <v/>
      </c>
      <c r="JS44" s="151" t="str">
        <f t="shared" si="23"/>
        <v/>
      </c>
      <c r="JT44" s="151" t="str">
        <f t="shared" si="24"/>
        <v/>
      </c>
      <c r="JU44" s="103"/>
      <c r="JV44" s="142" t="str">
        <f>IFERROR(VLOOKUP('2.Datos'!BV44,Listas!$D$37:$E$41,2,FALSE),"")</f>
        <v/>
      </c>
      <c r="JW44" s="142" t="str">
        <f>IFERROR(VLOOKUP('2.Datos'!BW44,Listas!$D$44:$E$48,2,FALSE),"")</f>
        <v/>
      </c>
      <c r="JX44" s="151" t="str">
        <f t="shared" si="25"/>
        <v/>
      </c>
      <c r="JY44" s="151" t="str">
        <f t="shared" si="26"/>
        <v/>
      </c>
      <c r="JZ44" s="103"/>
      <c r="KA44" s="142" t="str">
        <f>IFERROR(VLOOKUP('2.Datos'!BZ44,Listas!$D$37:$E$41,2,FALSE),"")</f>
        <v/>
      </c>
      <c r="KB44" s="142" t="str">
        <f>IFERROR(VLOOKUP('2.Datos'!CA44,Listas!$D$44:$E$48,2,FALSE),"")</f>
        <v/>
      </c>
      <c r="KC44" s="151" t="str">
        <f t="shared" si="27"/>
        <v/>
      </c>
      <c r="KD44" s="151" t="str">
        <f t="shared" si="28"/>
        <v/>
      </c>
      <c r="KE44" s="103"/>
      <c r="KF44" s="142" t="str">
        <f>IFERROR(VLOOKUP('2.Datos'!CD44,Listas!$D$37:$E$41,2,FALSE),"")</f>
        <v/>
      </c>
      <c r="KG44" s="142" t="str">
        <f>IFERROR(VLOOKUP('2.Datos'!CE44,Listas!$D$44:$E$48,2,FALSE),"")</f>
        <v/>
      </c>
      <c r="KH44" s="151" t="str">
        <f t="shared" si="29"/>
        <v/>
      </c>
      <c r="KI44" s="151" t="str">
        <f t="shared" si="30"/>
        <v/>
      </c>
      <c r="KJ44" s="103"/>
      <c r="KK44" s="142" t="str">
        <f>IFERROR(VLOOKUP('2.Datos'!CH44,Listas!$D$37:$E$41,2,FALSE),"")</f>
        <v/>
      </c>
      <c r="KL44" s="142" t="str">
        <f>IFERROR(VLOOKUP('2.Datos'!CI44,Listas!$D$44:$E$48,2,FALSE),"")</f>
        <v/>
      </c>
      <c r="KM44" s="151" t="str">
        <f t="shared" si="31"/>
        <v/>
      </c>
      <c r="KN44" s="151" t="str">
        <f t="shared" si="32"/>
        <v/>
      </c>
      <c r="KO44" s="103"/>
      <c r="KP44" s="142" t="str">
        <f>IFERROR(VLOOKUP('2.Datos'!CL44,Listas!$D$37:$E$41,2,FALSE),"")</f>
        <v/>
      </c>
      <c r="KQ44" s="142" t="str">
        <f>IFERROR(VLOOKUP('2.Datos'!CM44,Listas!$D$44:$E$48,2,FALSE),"")</f>
        <v/>
      </c>
      <c r="KR44" s="151" t="str">
        <f t="shared" si="33"/>
        <v/>
      </c>
      <c r="KS44" s="151" t="str">
        <f t="shared" si="34"/>
        <v/>
      </c>
      <c r="KT44" s="103"/>
      <c r="KU44" s="142" t="str">
        <f>IFERROR(VLOOKUP('2.Datos'!CP44,Listas!$D$37:$E$41,2,FALSE),"")</f>
        <v/>
      </c>
      <c r="KV44" s="142" t="str">
        <f>IFERROR(VLOOKUP('2.Datos'!CQ44,Listas!$D$44:$E$48,2,FALSE),"")</f>
        <v/>
      </c>
      <c r="KW44" s="151" t="str">
        <f t="shared" si="35"/>
        <v/>
      </c>
      <c r="KX44" s="151" t="str">
        <f t="shared" si="36"/>
        <v/>
      </c>
      <c r="KY44" s="103"/>
      <c r="KZ44" s="142" t="str">
        <f>IFERROR(VLOOKUP('2.Datos'!CT44,Listas!$D$37:$E$41,2,FALSE),"")</f>
        <v/>
      </c>
      <c r="LA44" s="142" t="str">
        <f>IFERROR(VLOOKUP('2.Datos'!CU44,Listas!$D$44:$E$48,2,FALSE),"")</f>
        <v/>
      </c>
      <c r="LB44" s="151" t="str">
        <f t="shared" si="37"/>
        <v/>
      </c>
      <c r="LC44" s="151" t="str">
        <f t="shared" si="38"/>
        <v/>
      </c>
      <c r="LD44" s="103"/>
      <c r="LE44" s="142" t="str">
        <f>IFERROR(VLOOKUP('2.Datos'!CX44,Listas!$D$37:$E$41,2,FALSE),"")</f>
        <v/>
      </c>
      <c r="LF44" s="142" t="str">
        <f>IFERROR(VLOOKUP('2.Datos'!CY44,Listas!$D$44:$E$48,2,FALSE),"")</f>
        <v/>
      </c>
      <c r="LG44" s="151" t="str">
        <f t="shared" si="39"/>
        <v/>
      </c>
      <c r="LH44" s="151" t="str">
        <f t="shared" si="40"/>
        <v/>
      </c>
      <c r="LI44" s="103"/>
      <c r="LJ44" s="142" t="str">
        <f>IFERROR(VLOOKUP('2.Datos'!DB44,Listas!$D$37:$E$41,2,FALSE),"")</f>
        <v/>
      </c>
      <c r="LK44" s="142" t="str">
        <f>IFERROR(VLOOKUP('2.Datos'!DC44,Listas!$D$44:$E$48,2,FALSE),"")</f>
        <v/>
      </c>
      <c r="LL44" s="151" t="str">
        <f t="shared" si="41"/>
        <v/>
      </c>
      <c r="LM44" s="151" t="str">
        <f t="shared" si="42"/>
        <v/>
      </c>
      <c r="LN44" s="103"/>
      <c r="LO44" s="142" t="str">
        <f>IFERROR(VLOOKUP('2.Datos'!DF44,Listas!$D$37:$E$41,2,FALSE),"")</f>
        <v/>
      </c>
      <c r="LP44" s="142" t="str">
        <f>IFERROR(VLOOKUP('2.Datos'!DG44,Listas!$D$44:$E$48,2,FALSE),"")</f>
        <v/>
      </c>
      <c r="LQ44" s="151" t="str">
        <f t="shared" si="43"/>
        <v/>
      </c>
      <c r="LR44" s="151" t="str">
        <f t="shared" si="44"/>
        <v/>
      </c>
      <c r="LS44" s="103"/>
      <c r="LT44" s="142" t="str">
        <f>IFERROR(VLOOKUP('2.Datos'!DJ44,Listas!$D$37:$E$41,2,FALSE),"")</f>
        <v/>
      </c>
      <c r="LU44" s="142" t="str">
        <f>IFERROR(VLOOKUP('2.Datos'!DK44,Listas!$D$44:$E$48,2,FALSE),"")</f>
        <v/>
      </c>
      <c r="LV44" s="151" t="str">
        <f t="shared" si="45"/>
        <v/>
      </c>
      <c r="LW44" s="151" t="str">
        <f t="shared" si="46"/>
        <v/>
      </c>
      <c r="LX44" s="103"/>
      <c r="LY44" s="142" t="str">
        <f>IFERROR(VLOOKUP('2.Datos'!DN44,Listas!$D$37:$E$41,2,FALSE),"")</f>
        <v/>
      </c>
      <c r="LZ44" s="142" t="str">
        <f>IFERROR(VLOOKUP('2.Datos'!DO44,Listas!$D$44:$E$48,2,FALSE),"")</f>
        <v/>
      </c>
      <c r="MA44" s="151" t="str">
        <f t="shared" si="47"/>
        <v/>
      </c>
      <c r="MB44" s="151" t="str">
        <f t="shared" si="48"/>
        <v/>
      </c>
      <c r="MC44" s="103"/>
      <c r="MD44" s="142" t="str">
        <f>IFERROR(VLOOKUP('2.Datos'!DR44,Listas!$D$37:$E$41,2,FALSE),"")</f>
        <v/>
      </c>
      <c r="ME44" s="142" t="str">
        <f>IFERROR(VLOOKUP('2.Datos'!DS44,Listas!$D$44:$E$48,2,FALSE),"")</f>
        <v/>
      </c>
      <c r="MF44" s="151" t="str">
        <f t="shared" si="49"/>
        <v/>
      </c>
      <c r="MG44" s="151" t="str">
        <f t="shared" si="50"/>
        <v/>
      </c>
      <c r="MH44"/>
    </row>
    <row r="45" spans="1:346" ht="46.5" customHeight="1" x14ac:dyDescent="0.25">
      <c r="A45" s="232"/>
      <c r="B45" s="223"/>
      <c r="C45" s="223"/>
      <c r="D45" s="225"/>
      <c r="E45" s="225"/>
      <c r="F45" s="226"/>
      <c r="G45" s="223"/>
      <c r="H45" s="226"/>
      <c r="I45" s="226"/>
      <c r="J45" s="226"/>
      <c r="K45" s="226"/>
      <c r="L45" s="227"/>
      <c r="M45" s="224"/>
      <c r="N45" s="228"/>
      <c r="O45" s="228"/>
      <c r="P45" s="228"/>
      <c r="Q45" s="228"/>
      <c r="R45" s="228"/>
      <c r="S45" s="228"/>
      <c r="T45" s="228"/>
      <c r="U45" s="228"/>
      <c r="V45" s="223"/>
      <c r="W45" s="223"/>
      <c r="X45" s="229" t="str">
        <f>IF(AND(HP45&gt;=32,HP45&lt;=80),Listas!$G$36,IF(AND(HP45&gt;=16,HP45&lt;=24),Listas!$G$37,IF(AND(HP45&gt;=5,HP45&lt;=12),Listas!$G$38,IF(AND(HP45&gt;=1,HP45&lt;=4),Listas!$G$39,"-"))))</f>
        <v>-</v>
      </c>
      <c r="Y45" s="230" t="str">
        <f t="shared" si="2"/>
        <v/>
      </c>
      <c r="Z45" s="230" t="str">
        <f>IFERROR(VLOOKUP(L45,Listas!$H$4:$I$8,2,FALSE),"")</f>
        <v/>
      </c>
      <c r="AA45" s="233"/>
      <c r="AB45" s="234"/>
      <c r="AC45" s="231"/>
      <c r="AD45" s="223"/>
      <c r="AE45" s="223"/>
      <c r="AF45" s="113" t="str">
        <f>IF(AND(HU45&gt;=32,HU45&lt;=80),Listas!$G$36,IF(AND(HU45&gt;=16,HU45&lt;=24),Listas!$G$37,IF(AND(HU45&gt;=5,HU45&lt;=12),Listas!$G$38,IF(AND(HU45&gt;=1,HU45&lt;=4),Listas!$G$39,"-"))))</f>
        <v>-</v>
      </c>
      <c r="AG45" s="226"/>
      <c r="AH45" s="223"/>
      <c r="AI45" s="223"/>
      <c r="AJ45" s="113" t="str">
        <f>IF(AND(HZ45&gt;=32,HZ45&lt;=80),Listas!$G$36,IF(AND(HZ45&gt;=16,HZ45&lt;=24),Listas!$G$37,IF(AND(HZ45&gt;=5,HZ45&lt;=12),Listas!$G$38,IF(AND(HZ45&gt;=1,HZ45&lt;=4),Listas!$G$39,"-"))))</f>
        <v>-</v>
      </c>
      <c r="AK45" s="226"/>
      <c r="AL45" s="223"/>
      <c r="AM45" s="223"/>
      <c r="AN45" s="113" t="str">
        <f>IF(AND(IE45&gt;=32,IE45&lt;=80),Listas!$G$36,IF(AND(IE45&gt;=16,IE45&lt;=24),Listas!$G$37,IF(AND(IE45&gt;=5,IE45&lt;=12),Listas!$G$38,IF(AND(IE45&gt;=1,IE45&lt;=4),Listas!$G$39,"-"))))</f>
        <v>-</v>
      </c>
      <c r="AO45" s="226"/>
      <c r="AP45" s="223"/>
      <c r="AQ45" s="223"/>
      <c r="AR45" s="113" t="str">
        <f>IF(AND(IJ45&gt;=32,IJ45&lt;=80),Listas!$G$36,IF(AND(IJ45&gt;=16,IJ45&lt;=24),Listas!$G$37,IF(AND(IJ45&gt;=5,IJ45&lt;=12),Listas!$G$38,IF(AND(IJ45&gt;=1,IJ45&lt;=4),Listas!$G$39,"-"))))</f>
        <v>-</v>
      </c>
      <c r="AS45" s="226"/>
      <c r="AT45" s="223"/>
      <c r="AU45" s="223"/>
      <c r="AV45" s="113" t="str">
        <f>IF(AND(IO45&gt;=32,IO45&lt;=80),Listas!$G$36,IF(AND(IO45&gt;=16,IO45&lt;=24),Listas!$G$37,IF(AND(IO45&gt;=5,IO45&lt;=12),Listas!$G$38,IF(AND(IO45&gt;=1,IO45&lt;=4),Listas!$G$39,"-"))))</f>
        <v>-</v>
      </c>
      <c r="AW45" s="226"/>
      <c r="AX45" s="223"/>
      <c r="AY45" s="223"/>
      <c r="AZ45" s="113" t="str">
        <f>IF(AND(IT45&gt;=32,IT45&lt;=80),Listas!$G$36,IF(AND(IT45&gt;=16,IT45&lt;=24),Listas!$G$37,IF(AND(IT45&gt;=5,IT45&lt;=12),Listas!$G$38,IF(AND(IT45&gt;=1,IT45&lt;=4),Listas!$G$39,"-"))))</f>
        <v>-</v>
      </c>
      <c r="BA45" s="226"/>
      <c r="BB45" s="223"/>
      <c r="BC45" s="223"/>
      <c r="BD45" s="113" t="str">
        <f>IF(AND(IY45&gt;=32,IY45&lt;=80),Listas!$G$36,IF(AND(IY45&gt;=16,IY45&lt;=24),Listas!$G$37,IF(AND(IY45&gt;=5,IY45&lt;=12),Listas!$G$38,IF(AND(IY45&gt;=1,IY45&lt;=4),Listas!$G$39,"-"))))</f>
        <v>-</v>
      </c>
      <c r="BE45" s="226"/>
      <c r="BF45" s="223"/>
      <c r="BG45" s="223"/>
      <c r="BH45" s="113" t="str">
        <f>IF(AND(JD45&gt;=32,JD45&lt;=80),Listas!$G$36,IF(AND(JD45&gt;=16,JD45&lt;=24),Listas!$G$37,IF(AND(JD45&gt;=5,JD45&lt;=12),Listas!$G$38,IF(AND(JD45&gt;=1,JD45&lt;=4),Listas!$G$39,"-"))))</f>
        <v>-</v>
      </c>
      <c r="BI45" s="226"/>
      <c r="BJ45" s="223"/>
      <c r="BK45" s="223"/>
      <c r="BL45" s="113" t="str">
        <f>IF(AND(JI45&gt;=32,JI45&lt;=80),Listas!$G$36,IF(AND(JI45&gt;=16,JI45&lt;=24),Listas!$G$37,IF(AND(JI45&gt;=5,JI45&lt;=12),Listas!$G$38,IF(AND(JI45&gt;=1,JI45&lt;=4),Listas!$G$39,"-"))))</f>
        <v>-</v>
      </c>
      <c r="BM45" s="226"/>
      <c r="BN45" s="223"/>
      <c r="BO45" s="223"/>
      <c r="BP45" s="113" t="str">
        <f>IF(AND(JN45&gt;=32,JN45&lt;=80),Listas!$G$36,IF(AND(JN45&gt;=16,JN45&lt;=24),Listas!$G$37,IF(AND(JN45&gt;=5,JN45&lt;=12),Listas!$G$38,IF(AND(JN45&gt;=1,JN45&lt;=4),Listas!$G$39,"-"))))</f>
        <v>-</v>
      </c>
      <c r="BQ45" s="226"/>
      <c r="BR45" s="223"/>
      <c r="BS45" s="223"/>
      <c r="BT45" s="113" t="str">
        <f>IF(AND(JS45&gt;=32,JS45&lt;=80),Listas!$G$36,IF(AND(JS45&gt;=16,JS45&lt;=24),Listas!$G$37,IF(AND(JS45&gt;=5,JS45&lt;=12),Listas!$G$38,IF(AND(JS45&gt;=1,JS45&lt;=4),Listas!$G$39,"-"))))</f>
        <v>-</v>
      </c>
      <c r="BU45" s="226"/>
      <c r="BV45" s="223"/>
      <c r="BW45" s="223"/>
      <c r="BX45" s="113" t="str">
        <f>IF(AND(JX45&gt;=32,JX45&lt;=80),Listas!$G$36,IF(AND(JX45&gt;=16,JX45&lt;=24),Listas!$G$37,IF(AND(JX45&gt;=5,JX45&lt;=12),Listas!$G$38,IF(AND(JX45&gt;=1,JX45&lt;=4),Listas!$G$39,"-"))))</f>
        <v>-</v>
      </c>
      <c r="BY45" s="226"/>
      <c r="BZ45" s="223"/>
      <c r="CA45" s="223"/>
      <c r="CB45" s="113" t="str">
        <f>IF(AND(KC45&gt;=32,KC45&lt;=80),Listas!$G$36,IF(AND(KC45&gt;=16,KC45&lt;=24),Listas!$G$37,IF(AND(KC45&gt;=5,KC45&lt;=12),Listas!$G$38,IF(AND(KC45&gt;=1,KC45&lt;=4),Listas!$G$39,"-"))))</f>
        <v>-</v>
      </c>
      <c r="CC45" s="226"/>
      <c r="CD45" s="223"/>
      <c r="CE45" s="223"/>
      <c r="CF45" s="113" t="str">
        <f>IF(AND(KH45&gt;=32,KH45&lt;=80),Listas!$G$36,IF(AND(KH45&gt;=16,KH45&lt;=24),Listas!$G$37,IF(AND(KH45&gt;=5,KH45&lt;=12),Listas!$G$38,IF(AND(KH45&gt;=1,KH45&lt;=4),Listas!$G$39,"-"))))</f>
        <v>-</v>
      </c>
      <c r="CG45" s="226"/>
      <c r="CH45" s="223"/>
      <c r="CI45" s="223"/>
      <c r="CJ45" s="113" t="str">
        <f>IF(AND(KM45&gt;=32,KM45&lt;=80),Listas!$G$36,IF(AND(KM45&gt;=16,KM45&lt;=24),Listas!$G$37,IF(AND(KM45&gt;=5,KM45&lt;=12),Listas!$G$38,IF(AND(KM45&gt;=1,KM45&lt;=4),Listas!$G$39,"-"))))</f>
        <v>-</v>
      </c>
      <c r="CK45" s="226"/>
      <c r="CL45" s="223"/>
      <c r="CM45" s="223"/>
      <c r="CN45" s="113" t="str">
        <f>IF(AND(KR45&gt;=32,KR45&lt;=80),Listas!$G$36,IF(AND(KR45&gt;=16,KR45&lt;=24),Listas!$G$37,IF(AND(KR45&gt;=5,KR45&lt;=12),Listas!$G$38,IF(AND(KR45&gt;=1,KR45&lt;=4),Listas!$G$39,"-"))))</f>
        <v>-</v>
      </c>
      <c r="CO45" s="226"/>
      <c r="CP45" s="223"/>
      <c r="CQ45" s="223"/>
      <c r="CR45" s="113" t="str">
        <f>IF(AND(KW45&gt;=32,KW45&lt;=80),Listas!$G$36,IF(AND(KW45&gt;=16,KW45&lt;=24),Listas!$G$37,IF(AND(KW45&gt;=5,KW45&lt;=12),Listas!$G$38,IF(AND(KW45&gt;=1,KW45&lt;=4),Listas!$G$39,"-"))))</f>
        <v>-</v>
      </c>
      <c r="CS45" s="226"/>
      <c r="CT45" s="223"/>
      <c r="CU45" s="223"/>
      <c r="CV45" s="113" t="str">
        <f>IF(AND(LB45&gt;=32,LB45&lt;=80),Listas!$G$36,IF(AND(LB45&gt;=16,LB45&lt;=24),Listas!$G$37,IF(AND(LB45&gt;=5,LB45&lt;=12),Listas!$G$38,IF(AND(LB45&gt;=1,LB45&lt;=4),Listas!$G$39,"-"))))</f>
        <v>-</v>
      </c>
      <c r="CW45" s="226"/>
      <c r="CX45" s="223"/>
      <c r="CY45" s="223"/>
      <c r="CZ45" s="113" t="str">
        <f>IF(AND(LG45&gt;=32,LG45&lt;=80),Listas!$G$36,IF(AND(LG45&gt;=16,LG45&lt;=24),Listas!$G$37,IF(AND(LG45&gt;=5,LG45&lt;=12),Listas!$G$38,IF(AND(LG45&gt;=1,LG45&lt;=4),Listas!$G$39,"-"))))</f>
        <v>-</v>
      </c>
      <c r="DA45" s="226"/>
      <c r="DB45" s="223"/>
      <c r="DC45" s="223"/>
      <c r="DD45" s="113" t="str">
        <f>IF(AND(LL45&gt;=32,LL45&lt;=80),Listas!$G$36,IF(AND(LL45&gt;=16,LL45&lt;=24),Listas!$G$37,IF(AND(LL45&gt;=5,LL45&lt;=12),Listas!$G$38,IF(AND(LL45&gt;=1,LL45&lt;=4),Listas!$G$39,"-"))))</f>
        <v>-</v>
      </c>
      <c r="DE45" s="226"/>
      <c r="DF45" s="223"/>
      <c r="DG45" s="223"/>
      <c r="DH45" s="113" t="str">
        <f>IF(AND(LQ45&gt;=32,LQ45&lt;=80),Listas!$G$36,IF(AND(LQ45&gt;=16,LQ45&lt;=24),Listas!$G$37,IF(AND(LQ45&gt;=5,LQ45&lt;=12),Listas!$G$38,IF(AND(LQ45&gt;=1,LQ45&lt;=4),Listas!$G$39,"-"))))</f>
        <v>-</v>
      </c>
      <c r="DI45" s="226"/>
      <c r="DJ45" s="223"/>
      <c r="DK45" s="223"/>
      <c r="DL45" s="113" t="str">
        <f>IF(AND(LV45&gt;=32,LV45&lt;=80),Listas!$G$36,IF(AND(LV45&gt;=16,LV45&lt;=24),Listas!$G$37,IF(AND(LV45&gt;=5,LV45&lt;=12),Listas!$G$38,IF(AND(LV45&gt;=1,LV45&lt;=4),Listas!$G$39,"-"))))</f>
        <v>-</v>
      </c>
      <c r="DM45" s="226"/>
      <c r="DN45" s="223"/>
      <c r="DO45" s="223"/>
      <c r="DP45" s="113" t="str">
        <f>IF(AND(MA45&gt;=32,MA45&lt;=80),Listas!$G$36,IF(AND(MA45&gt;=16,MA45&lt;=24),Listas!$G$37,IF(AND(MA45&gt;=5,MA45&lt;=12),Listas!$G$38,IF(AND(MA45&gt;=1,MA45&lt;=4),Listas!$G$39,"-"))))</f>
        <v>-</v>
      </c>
      <c r="DQ45" s="226"/>
      <c r="DR45" s="223"/>
      <c r="DS45" s="223"/>
      <c r="DT45" s="113" t="str">
        <f>IF(AND(MF45&gt;=32,MF45&lt;=80),Listas!$G$36,IF(AND(MF45&gt;=16,MF45&lt;=24),Listas!$G$37,IF(AND(MF45&gt;=5,MF45&lt;=12),Listas!$G$38,IF(AND(MF45&gt;=1,MF45&lt;=4),Listas!$G$39,"-"))))</f>
        <v>-</v>
      </c>
      <c r="HM45" s="150" t="str">
        <f>IF('2.Datos'!A45&lt;&gt;"",'2.Datos'!A45,"")</f>
        <v/>
      </c>
      <c r="HN45" s="142" t="str">
        <f>IFERROR(VLOOKUP('2.Datos'!V45,Listas!$D$37:$E$41,2,FALSE),"")</f>
        <v/>
      </c>
      <c r="HO45" s="142" t="str">
        <f>IFERROR(VLOOKUP('2.Datos'!W45,Listas!$D$44:$E$48,2,FALSE),"")</f>
        <v/>
      </c>
      <c r="HP45" s="142" t="str">
        <f t="shared" si="51"/>
        <v/>
      </c>
      <c r="HQ45" s="151" t="str">
        <f t="shared" si="52"/>
        <v/>
      </c>
      <c r="HR45" s="103"/>
      <c r="HS45" s="142" t="str">
        <f>IFERROR(VLOOKUP('2.Datos'!AD45,Listas!$D$37:$E$41,2,FALSE),"")</f>
        <v/>
      </c>
      <c r="HT45" s="142" t="str">
        <f>IFERROR(VLOOKUP('2.Datos'!AE45,Listas!$D$44:$E$48,2,FALSE),"")</f>
        <v/>
      </c>
      <c r="HU45" s="151" t="str">
        <f t="shared" si="3"/>
        <v/>
      </c>
      <c r="HV45" s="151" t="str">
        <f t="shared" si="4"/>
        <v/>
      </c>
      <c r="HW45" s="103"/>
      <c r="HX45" s="142" t="str">
        <f>IFERROR(VLOOKUP('2.Datos'!AH45,Listas!$D$37:$E$41,2,FALSE),"")</f>
        <v/>
      </c>
      <c r="HY45" s="142" t="str">
        <f>IFERROR(VLOOKUP('2.Datos'!AI45,Listas!$D$44:$E$48,2,FALSE),"")</f>
        <v/>
      </c>
      <c r="HZ45" s="151" t="str">
        <f t="shared" si="5"/>
        <v/>
      </c>
      <c r="IA45" s="151" t="str">
        <f t="shared" si="6"/>
        <v/>
      </c>
      <c r="IB45" s="103"/>
      <c r="IC45" s="142" t="str">
        <f>IFERROR(VLOOKUP('2.Datos'!AL45,Listas!$D$37:$E$41,2,FALSE),"")</f>
        <v/>
      </c>
      <c r="ID45" s="142" t="str">
        <f>IFERROR(VLOOKUP('2.Datos'!AM45,Listas!$D$44:$E$48,2,FALSE),"")</f>
        <v/>
      </c>
      <c r="IE45" s="151" t="str">
        <f t="shared" si="7"/>
        <v/>
      </c>
      <c r="IF45" s="151" t="str">
        <f t="shared" si="8"/>
        <v/>
      </c>
      <c r="IG45" s="103"/>
      <c r="IH45" s="142" t="str">
        <f>IFERROR(VLOOKUP('2.Datos'!AP45,Listas!$D$37:$E$41,2,FALSE),"")</f>
        <v/>
      </c>
      <c r="II45" s="142" t="str">
        <f>IFERROR(VLOOKUP('2.Datos'!AQ45,Listas!$D$44:$E$48,2,FALSE),"")</f>
        <v/>
      </c>
      <c r="IJ45" s="151" t="str">
        <f t="shared" si="9"/>
        <v/>
      </c>
      <c r="IK45" s="151" t="str">
        <f t="shared" si="10"/>
        <v/>
      </c>
      <c r="IL45" s="103"/>
      <c r="IM45" s="142" t="str">
        <f>IFERROR(VLOOKUP('2.Datos'!AT45,Listas!$D$37:$E$41,2,FALSE),"")</f>
        <v/>
      </c>
      <c r="IN45" s="142" t="str">
        <f>IFERROR(VLOOKUP('2.Datos'!AU45,Listas!$D$44:$E$48,2,FALSE),"")</f>
        <v/>
      </c>
      <c r="IO45" s="151" t="str">
        <f t="shared" si="11"/>
        <v/>
      </c>
      <c r="IP45" s="151" t="str">
        <f t="shared" si="12"/>
        <v/>
      </c>
      <c r="IQ45" s="103"/>
      <c r="IR45" s="142" t="str">
        <f>IFERROR(VLOOKUP('2.Datos'!AX45,Listas!$D$37:$E$41,2,FALSE),"")</f>
        <v/>
      </c>
      <c r="IS45" s="142" t="str">
        <f>IFERROR(VLOOKUP('2.Datos'!AY45,Listas!$D$44:$E$48,2,FALSE),"")</f>
        <v/>
      </c>
      <c r="IT45" s="151" t="str">
        <f t="shared" si="13"/>
        <v/>
      </c>
      <c r="IU45" s="151" t="str">
        <f t="shared" si="14"/>
        <v/>
      </c>
      <c r="IV45" s="103"/>
      <c r="IW45" s="142" t="str">
        <f>IFERROR(VLOOKUP('2.Datos'!BB45,Listas!$D$37:$E$41,2,FALSE),"")</f>
        <v/>
      </c>
      <c r="IX45" s="142" t="str">
        <f>IFERROR(VLOOKUP('2.Datos'!BC45,Listas!$D$44:$E$48,2,FALSE),"")</f>
        <v/>
      </c>
      <c r="IY45" s="151" t="str">
        <f t="shared" si="15"/>
        <v/>
      </c>
      <c r="IZ45" s="151" t="str">
        <f t="shared" si="16"/>
        <v/>
      </c>
      <c r="JA45" s="103"/>
      <c r="JB45" s="142" t="str">
        <f>IFERROR(VLOOKUP('2.Datos'!BF45,Listas!$D$37:$E$41,2,FALSE),"")</f>
        <v/>
      </c>
      <c r="JC45" s="142" t="str">
        <f>IFERROR(VLOOKUP('2.Datos'!BG45,Listas!$D$44:$E$48,2,FALSE),"")</f>
        <v/>
      </c>
      <c r="JD45" s="151" t="str">
        <f t="shared" si="17"/>
        <v/>
      </c>
      <c r="JE45" s="151" t="str">
        <f t="shared" si="18"/>
        <v/>
      </c>
      <c r="JF45" s="103"/>
      <c r="JG45" s="142" t="str">
        <f>IFERROR(VLOOKUP('2.Datos'!BJ45,Listas!$D$37:$E$41,2,FALSE),"")</f>
        <v/>
      </c>
      <c r="JH45" s="142" t="str">
        <f>IFERROR(VLOOKUP('2.Datos'!BK45,Listas!$D$44:$E$48,2,FALSE),"")</f>
        <v/>
      </c>
      <c r="JI45" s="151" t="str">
        <f t="shared" si="19"/>
        <v/>
      </c>
      <c r="JJ45" s="151" t="str">
        <f t="shared" si="20"/>
        <v/>
      </c>
      <c r="JK45" s="103"/>
      <c r="JL45" s="142" t="str">
        <f>IFERROR(VLOOKUP('2.Datos'!BN45,Listas!$D$37:$E$41,2,FALSE),"")</f>
        <v/>
      </c>
      <c r="JM45" s="142" t="str">
        <f>IFERROR(VLOOKUP('2.Datos'!BO45,Listas!$D$44:$E$48,2,FALSE),"")</f>
        <v/>
      </c>
      <c r="JN45" s="151" t="str">
        <f t="shared" si="21"/>
        <v/>
      </c>
      <c r="JO45" s="151" t="str">
        <f t="shared" si="22"/>
        <v/>
      </c>
      <c r="JP45" s="103"/>
      <c r="JQ45" s="142" t="str">
        <f>IFERROR(VLOOKUP('2.Datos'!BR45,Listas!$D$37:$E$41,2,FALSE),"")</f>
        <v/>
      </c>
      <c r="JR45" s="142" t="str">
        <f>IFERROR(VLOOKUP('2.Datos'!BS45,Listas!$D$44:$E$48,2,FALSE),"")</f>
        <v/>
      </c>
      <c r="JS45" s="151" t="str">
        <f t="shared" si="23"/>
        <v/>
      </c>
      <c r="JT45" s="151" t="str">
        <f t="shared" si="24"/>
        <v/>
      </c>
      <c r="JU45" s="103"/>
      <c r="JV45" s="142" t="str">
        <f>IFERROR(VLOOKUP('2.Datos'!BV45,Listas!$D$37:$E$41,2,FALSE),"")</f>
        <v/>
      </c>
      <c r="JW45" s="142" t="str">
        <f>IFERROR(VLOOKUP('2.Datos'!BW45,Listas!$D$44:$E$48,2,FALSE),"")</f>
        <v/>
      </c>
      <c r="JX45" s="151" t="str">
        <f t="shared" si="25"/>
        <v/>
      </c>
      <c r="JY45" s="151" t="str">
        <f t="shared" si="26"/>
        <v/>
      </c>
      <c r="JZ45" s="103"/>
      <c r="KA45" s="142" t="str">
        <f>IFERROR(VLOOKUP('2.Datos'!BZ45,Listas!$D$37:$E$41,2,FALSE),"")</f>
        <v/>
      </c>
      <c r="KB45" s="142" t="str">
        <f>IFERROR(VLOOKUP('2.Datos'!CA45,Listas!$D$44:$E$48,2,FALSE),"")</f>
        <v/>
      </c>
      <c r="KC45" s="151" t="str">
        <f t="shared" si="27"/>
        <v/>
      </c>
      <c r="KD45" s="151" t="str">
        <f t="shared" si="28"/>
        <v/>
      </c>
      <c r="KE45" s="103"/>
      <c r="KF45" s="142" t="str">
        <f>IFERROR(VLOOKUP('2.Datos'!CD45,Listas!$D$37:$E$41,2,FALSE),"")</f>
        <v/>
      </c>
      <c r="KG45" s="142" t="str">
        <f>IFERROR(VLOOKUP('2.Datos'!CE45,Listas!$D$44:$E$48,2,FALSE),"")</f>
        <v/>
      </c>
      <c r="KH45" s="151" t="str">
        <f t="shared" si="29"/>
        <v/>
      </c>
      <c r="KI45" s="151" t="str">
        <f t="shared" si="30"/>
        <v/>
      </c>
      <c r="KJ45" s="103"/>
      <c r="KK45" s="142" t="str">
        <f>IFERROR(VLOOKUP('2.Datos'!CH45,Listas!$D$37:$E$41,2,FALSE),"")</f>
        <v/>
      </c>
      <c r="KL45" s="142" t="str">
        <f>IFERROR(VLOOKUP('2.Datos'!CI45,Listas!$D$44:$E$48,2,FALSE),"")</f>
        <v/>
      </c>
      <c r="KM45" s="151" t="str">
        <f t="shared" si="31"/>
        <v/>
      </c>
      <c r="KN45" s="151" t="str">
        <f t="shared" si="32"/>
        <v/>
      </c>
      <c r="KO45" s="103"/>
      <c r="KP45" s="142" t="str">
        <f>IFERROR(VLOOKUP('2.Datos'!CL45,Listas!$D$37:$E$41,2,FALSE),"")</f>
        <v/>
      </c>
      <c r="KQ45" s="142" t="str">
        <f>IFERROR(VLOOKUP('2.Datos'!CM45,Listas!$D$44:$E$48,2,FALSE),"")</f>
        <v/>
      </c>
      <c r="KR45" s="151" t="str">
        <f t="shared" si="33"/>
        <v/>
      </c>
      <c r="KS45" s="151" t="str">
        <f t="shared" si="34"/>
        <v/>
      </c>
      <c r="KT45" s="103"/>
      <c r="KU45" s="142" t="str">
        <f>IFERROR(VLOOKUP('2.Datos'!CP45,Listas!$D$37:$E$41,2,FALSE),"")</f>
        <v/>
      </c>
      <c r="KV45" s="142" t="str">
        <f>IFERROR(VLOOKUP('2.Datos'!CQ45,Listas!$D$44:$E$48,2,FALSE),"")</f>
        <v/>
      </c>
      <c r="KW45" s="151" t="str">
        <f t="shared" si="35"/>
        <v/>
      </c>
      <c r="KX45" s="151" t="str">
        <f t="shared" si="36"/>
        <v/>
      </c>
      <c r="KY45" s="103"/>
      <c r="KZ45" s="142" t="str">
        <f>IFERROR(VLOOKUP('2.Datos'!CT45,Listas!$D$37:$E$41,2,FALSE),"")</f>
        <v/>
      </c>
      <c r="LA45" s="142" t="str">
        <f>IFERROR(VLOOKUP('2.Datos'!CU45,Listas!$D$44:$E$48,2,FALSE),"")</f>
        <v/>
      </c>
      <c r="LB45" s="151" t="str">
        <f t="shared" si="37"/>
        <v/>
      </c>
      <c r="LC45" s="151" t="str">
        <f t="shared" si="38"/>
        <v/>
      </c>
      <c r="LD45" s="103"/>
      <c r="LE45" s="142" t="str">
        <f>IFERROR(VLOOKUP('2.Datos'!CX45,Listas!$D$37:$E$41,2,FALSE),"")</f>
        <v/>
      </c>
      <c r="LF45" s="142" t="str">
        <f>IFERROR(VLOOKUP('2.Datos'!CY45,Listas!$D$44:$E$48,2,FALSE),"")</f>
        <v/>
      </c>
      <c r="LG45" s="151" t="str">
        <f t="shared" si="39"/>
        <v/>
      </c>
      <c r="LH45" s="151" t="str">
        <f t="shared" si="40"/>
        <v/>
      </c>
      <c r="LI45" s="103"/>
      <c r="LJ45" s="142" t="str">
        <f>IFERROR(VLOOKUP('2.Datos'!DB45,Listas!$D$37:$E$41,2,FALSE),"")</f>
        <v/>
      </c>
      <c r="LK45" s="142" t="str">
        <f>IFERROR(VLOOKUP('2.Datos'!DC45,Listas!$D$44:$E$48,2,FALSE),"")</f>
        <v/>
      </c>
      <c r="LL45" s="151" t="str">
        <f t="shared" si="41"/>
        <v/>
      </c>
      <c r="LM45" s="151" t="str">
        <f t="shared" si="42"/>
        <v/>
      </c>
      <c r="LN45" s="103"/>
      <c r="LO45" s="142" t="str">
        <f>IFERROR(VLOOKUP('2.Datos'!DF45,Listas!$D$37:$E$41,2,FALSE),"")</f>
        <v/>
      </c>
      <c r="LP45" s="142" t="str">
        <f>IFERROR(VLOOKUP('2.Datos'!DG45,Listas!$D$44:$E$48,2,FALSE),"")</f>
        <v/>
      </c>
      <c r="LQ45" s="151" t="str">
        <f t="shared" si="43"/>
        <v/>
      </c>
      <c r="LR45" s="151" t="str">
        <f t="shared" si="44"/>
        <v/>
      </c>
      <c r="LS45" s="103"/>
      <c r="LT45" s="142" t="str">
        <f>IFERROR(VLOOKUP('2.Datos'!DJ45,Listas!$D$37:$E$41,2,FALSE),"")</f>
        <v/>
      </c>
      <c r="LU45" s="142" t="str">
        <f>IFERROR(VLOOKUP('2.Datos'!DK45,Listas!$D$44:$E$48,2,FALSE),"")</f>
        <v/>
      </c>
      <c r="LV45" s="151" t="str">
        <f t="shared" si="45"/>
        <v/>
      </c>
      <c r="LW45" s="151" t="str">
        <f t="shared" si="46"/>
        <v/>
      </c>
      <c r="LX45" s="103"/>
      <c r="LY45" s="142" t="str">
        <f>IFERROR(VLOOKUP('2.Datos'!DN45,Listas!$D$37:$E$41,2,FALSE),"")</f>
        <v/>
      </c>
      <c r="LZ45" s="142" t="str">
        <f>IFERROR(VLOOKUP('2.Datos'!DO45,Listas!$D$44:$E$48,2,FALSE),"")</f>
        <v/>
      </c>
      <c r="MA45" s="151" t="str">
        <f t="shared" si="47"/>
        <v/>
      </c>
      <c r="MB45" s="151" t="str">
        <f t="shared" si="48"/>
        <v/>
      </c>
      <c r="MC45" s="103"/>
      <c r="MD45" s="142" t="str">
        <f>IFERROR(VLOOKUP('2.Datos'!DR45,Listas!$D$37:$E$41,2,FALSE),"")</f>
        <v/>
      </c>
      <c r="ME45" s="142" t="str">
        <f>IFERROR(VLOOKUP('2.Datos'!DS45,Listas!$D$44:$E$48,2,FALSE),"")</f>
        <v/>
      </c>
      <c r="MF45" s="151" t="str">
        <f t="shared" si="49"/>
        <v/>
      </c>
      <c r="MG45" s="151" t="str">
        <f t="shared" si="50"/>
        <v/>
      </c>
      <c r="MH45"/>
    </row>
    <row r="46" spans="1:346" ht="46.5" customHeight="1" x14ac:dyDescent="0.25">
      <c r="A46" s="232"/>
      <c r="B46" s="223"/>
      <c r="C46" s="223"/>
      <c r="D46" s="225"/>
      <c r="E46" s="225"/>
      <c r="F46" s="226"/>
      <c r="G46" s="223"/>
      <c r="H46" s="226"/>
      <c r="I46" s="226"/>
      <c r="J46" s="226"/>
      <c r="K46" s="226"/>
      <c r="L46" s="227"/>
      <c r="M46" s="224"/>
      <c r="N46" s="228"/>
      <c r="O46" s="228"/>
      <c r="P46" s="228"/>
      <c r="Q46" s="228"/>
      <c r="R46" s="228"/>
      <c r="S46" s="228"/>
      <c r="T46" s="228"/>
      <c r="U46" s="228"/>
      <c r="V46" s="223"/>
      <c r="W46" s="223"/>
      <c r="X46" s="229" t="str">
        <f>IF(AND(HP46&gt;=32,HP46&lt;=80),Listas!$G$36,IF(AND(HP46&gt;=16,HP46&lt;=24),Listas!$G$37,IF(AND(HP46&gt;=5,HP46&lt;=12),Listas!$G$38,IF(AND(HP46&gt;=1,HP46&lt;=4),Listas!$G$39,"-"))))</f>
        <v>-</v>
      </c>
      <c r="Y46" s="230" t="str">
        <f t="shared" si="2"/>
        <v/>
      </c>
      <c r="Z46" s="230" t="str">
        <f>IFERROR(VLOOKUP(L46,Listas!$H$4:$I$8,2,FALSE),"")</f>
        <v/>
      </c>
      <c r="AA46" s="233"/>
      <c r="AB46" s="234"/>
      <c r="AC46" s="231"/>
      <c r="AD46" s="223"/>
      <c r="AE46" s="223"/>
      <c r="AF46" s="113" t="str">
        <f>IF(AND(HU46&gt;=32,HU46&lt;=80),Listas!$G$36,IF(AND(HU46&gt;=16,HU46&lt;=24),Listas!$G$37,IF(AND(HU46&gt;=5,HU46&lt;=12),Listas!$G$38,IF(AND(HU46&gt;=1,HU46&lt;=4),Listas!$G$39,"-"))))</f>
        <v>-</v>
      </c>
      <c r="AG46" s="226"/>
      <c r="AH46" s="223"/>
      <c r="AI46" s="223"/>
      <c r="AJ46" s="113" t="str">
        <f>IF(AND(HZ46&gt;=32,HZ46&lt;=80),Listas!$G$36,IF(AND(HZ46&gt;=16,HZ46&lt;=24),Listas!$G$37,IF(AND(HZ46&gt;=5,HZ46&lt;=12),Listas!$G$38,IF(AND(HZ46&gt;=1,HZ46&lt;=4),Listas!$G$39,"-"))))</f>
        <v>-</v>
      </c>
      <c r="AK46" s="226"/>
      <c r="AL46" s="223"/>
      <c r="AM46" s="223"/>
      <c r="AN46" s="113" t="str">
        <f>IF(AND(IE46&gt;=32,IE46&lt;=80),Listas!$G$36,IF(AND(IE46&gt;=16,IE46&lt;=24),Listas!$G$37,IF(AND(IE46&gt;=5,IE46&lt;=12),Listas!$G$38,IF(AND(IE46&gt;=1,IE46&lt;=4),Listas!$G$39,"-"))))</f>
        <v>-</v>
      </c>
      <c r="AO46" s="226"/>
      <c r="AP46" s="223"/>
      <c r="AQ46" s="223"/>
      <c r="AR46" s="113" t="str">
        <f>IF(AND(IJ46&gt;=32,IJ46&lt;=80),Listas!$G$36,IF(AND(IJ46&gt;=16,IJ46&lt;=24),Listas!$G$37,IF(AND(IJ46&gt;=5,IJ46&lt;=12),Listas!$G$38,IF(AND(IJ46&gt;=1,IJ46&lt;=4),Listas!$G$39,"-"))))</f>
        <v>-</v>
      </c>
      <c r="AS46" s="226"/>
      <c r="AT46" s="223"/>
      <c r="AU46" s="223"/>
      <c r="AV46" s="113" t="str">
        <f>IF(AND(IO46&gt;=32,IO46&lt;=80),Listas!$G$36,IF(AND(IO46&gt;=16,IO46&lt;=24),Listas!$G$37,IF(AND(IO46&gt;=5,IO46&lt;=12),Listas!$G$38,IF(AND(IO46&gt;=1,IO46&lt;=4),Listas!$G$39,"-"))))</f>
        <v>-</v>
      </c>
      <c r="AW46" s="226"/>
      <c r="AX46" s="223"/>
      <c r="AY46" s="223"/>
      <c r="AZ46" s="113" t="str">
        <f>IF(AND(IT46&gt;=32,IT46&lt;=80),Listas!$G$36,IF(AND(IT46&gt;=16,IT46&lt;=24),Listas!$G$37,IF(AND(IT46&gt;=5,IT46&lt;=12),Listas!$G$38,IF(AND(IT46&gt;=1,IT46&lt;=4),Listas!$G$39,"-"))))</f>
        <v>-</v>
      </c>
      <c r="BA46" s="226"/>
      <c r="BB46" s="223"/>
      <c r="BC46" s="223"/>
      <c r="BD46" s="113" t="str">
        <f>IF(AND(IY46&gt;=32,IY46&lt;=80),Listas!$G$36,IF(AND(IY46&gt;=16,IY46&lt;=24),Listas!$G$37,IF(AND(IY46&gt;=5,IY46&lt;=12),Listas!$G$38,IF(AND(IY46&gt;=1,IY46&lt;=4),Listas!$G$39,"-"))))</f>
        <v>-</v>
      </c>
      <c r="BE46" s="226"/>
      <c r="BF46" s="223"/>
      <c r="BG46" s="223"/>
      <c r="BH46" s="113" t="str">
        <f>IF(AND(JD46&gt;=32,JD46&lt;=80),Listas!$G$36,IF(AND(JD46&gt;=16,JD46&lt;=24),Listas!$G$37,IF(AND(JD46&gt;=5,JD46&lt;=12),Listas!$G$38,IF(AND(JD46&gt;=1,JD46&lt;=4),Listas!$G$39,"-"))))</f>
        <v>-</v>
      </c>
      <c r="BI46" s="226"/>
      <c r="BJ46" s="223"/>
      <c r="BK46" s="223"/>
      <c r="BL46" s="113" t="str">
        <f>IF(AND(JI46&gt;=32,JI46&lt;=80),Listas!$G$36,IF(AND(JI46&gt;=16,JI46&lt;=24),Listas!$G$37,IF(AND(JI46&gt;=5,JI46&lt;=12),Listas!$G$38,IF(AND(JI46&gt;=1,JI46&lt;=4),Listas!$G$39,"-"))))</f>
        <v>-</v>
      </c>
      <c r="BM46" s="226"/>
      <c r="BN46" s="223"/>
      <c r="BO46" s="223"/>
      <c r="BP46" s="113" t="str">
        <f>IF(AND(JN46&gt;=32,JN46&lt;=80),Listas!$G$36,IF(AND(JN46&gt;=16,JN46&lt;=24),Listas!$G$37,IF(AND(JN46&gt;=5,JN46&lt;=12),Listas!$G$38,IF(AND(JN46&gt;=1,JN46&lt;=4),Listas!$G$39,"-"))))</f>
        <v>-</v>
      </c>
      <c r="BQ46" s="226"/>
      <c r="BR46" s="223"/>
      <c r="BS46" s="223"/>
      <c r="BT46" s="113" t="str">
        <f>IF(AND(JS46&gt;=32,JS46&lt;=80),Listas!$G$36,IF(AND(JS46&gt;=16,JS46&lt;=24),Listas!$G$37,IF(AND(JS46&gt;=5,JS46&lt;=12),Listas!$G$38,IF(AND(JS46&gt;=1,JS46&lt;=4),Listas!$G$39,"-"))))</f>
        <v>-</v>
      </c>
      <c r="BU46" s="226"/>
      <c r="BV46" s="223"/>
      <c r="BW46" s="223"/>
      <c r="BX46" s="113" t="str">
        <f>IF(AND(JX46&gt;=32,JX46&lt;=80),Listas!$G$36,IF(AND(JX46&gt;=16,JX46&lt;=24),Listas!$G$37,IF(AND(JX46&gt;=5,JX46&lt;=12),Listas!$G$38,IF(AND(JX46&gt;=1,JX46&lt;=4),Listas!$G$39,"-"))))</f>
        <v>-</v>
      </c>
      <c r="BY46" s="226"/>
      <c r="BZ46" s="223"/>
      <c r="CA46" s="223"/>
      <c r="CB46" s="113" t="str">
        <f>IF(AND(KC46&gt;=32,KC46&lt;=80),Listas!$G$36,IF(AND(KC46&gt;=16,KC46&lt;=24),Listas!$G$37,IF(AND(KC46&gt;=5,KC46&lt;=12),Listas!$G$38,IF(AND(KC46&gt;=1,KC46&lt;=4),Listas!$G$39,"-"))))</f>
        <v>-</v>
      </c>
      <c r="CC46" s="226"/>
      <c r="CD46" s="223"/>
      <c r="CE46" s="223"/>
      <c r="CF46" s="113" t="str">
        <f>IF(AND(KH46&gt;=32,KH46&lt;=80),Listas!$G$36,IF(AND(KH46&gt;=16,KH46&lt;=24),Listas!$G$37,IF(AND(KH46&gt;=5,KH46&lt;=12),Listas!$G$38,IF(AND(KH46&gt;=1,KH46&lt;=4),Listas!$G$39,"-"))))</f>
        <v>-</v>
      </c>
      <c r="CG46" s="226"/>
      <c r="CH46" s="223"/>
      <c r="CI46" s="223"/>
      <c r="CJ46" s="113" t="str">
        <f>IF(AND(KM46&gt;=32,KM46&lt;=80),Listas!$G$36,IF(AND(KM46&gt;=16,KM46&lt;=24),Listas!$G$37,IF(AND(KM46&gt;=5,KM46&lt;=12),Listas!$G$38,IF(AND(KM46&gt;=1,KM46&lt;=4),Listas!$G$39,"-"))))</f>
        <v>-</v>
      </c>
      <c r="CK46" s="226"/>
      <c r="CL46" s="223"/>
      <c r="CM46" s="223"/>
      <c r="CN46" s="113" t="str">
        <f>IF(AND(KR46&gt;=32,KR46&lt;=80),Listas!$G$36,IF(AND(KR46&gt;=16,KR46&lt;=24),Listas!$G$37,IF(AND(KR46&gt;=5,KR46&lt;=12),Listas!$G$38,IF(AND(KR46&gt;=1,KR46&lt;=4),Listas!$G$39,"-"))))</f>
        <v>-</v>
      </c>
      <c r="CO46" s="226"/>
      <c r="CP46" s="223"/>
      <c r="CQ46" s="223"/>
      <c r="CR46" s="113" t="str">
        <f>IF(AND(KW46&gt;=32,KW46&lt;=80),Listas!$G$36,IF(AND(KW46&gt;=16,KW46&lt;=24),Listas!$G$37,IF(AND(KW46&gt;=5,KW46&lt;=12),Listas!$G$38,IF(AND(KW46&gt;=1,KW46&lt;=4),Listas!$G$39,"-"))))</f>
        <v>-</v>
      </c>
      <c r="CS46" s="226"/>
      <c r="CT46" s="223"/>
      <c r="CU46" s="223"/>
      <c r="CV46" s="113" t="str">
        <f>IF(AND(LB46&gt;=32,LB46&lt;=80),Listas!$G$36,IF(AND(LB46&gt;=16,LB46&lt;=24),Listas!$G$37,IF(AND(LB46&gt;=5,LB46&lt;=12),Listas!$G$38,IF(AND(LB46&gt;=1,LB46&lt;=4),Listas!$G$39,"-"))))</f>
        <v>-</v>
      </c>
      <c r="CW46" s="226"/>
      <c r="CX46" s="223"/>
      <c r="CY46" s="223"/>
      <c r="CZ46" s="113" t="str">
        <f>IF(AND(LG46&gt;=32,LG46&lt;=80),Listas!$G$36,IF(AND(LG46&gt;=16,LG46&lt;=24),Listas!$G$37,IF(AND(LG46&gt;=5,LG46&lt;=12),Listas!$G$38,IF(AND(LG46&gt;=1,LG46&lt;=4),Listas!$G$39,"-"))))</f>
        <v>-</v>
      </c>
      <c r="DA46" s="226"/>
      <c r="DB46" s="223"/>
      <c r="DC46" s="223"/>
      <c r="DD46" s="113" t="str">
        <f>IF(AND(LL46&gt;=32,LL46&lt;=80),Listas!$G$36,IF(AND(LL46&gt;=16,LL46&lt;=24),Listas!$G$37,IF(AND(LL46&gt;=5,LL46&lt;=12),Listas!$G$38,IF(AND(LL46&gt;=1,LL46&lt;=4),Listas!$G$39,"-"))))</f>
        <v>-</v>
      </c>
      <c r="DE46" s="226"/>
      <c r="DF46" s="223"/>
      <c r="DG46" s="223"/>
      <c r="DH46" s="113" t="str">
        <f>IF(AND(LQ46&gt;=32,LQ46&lt;=80),Listas!$G$36,IF(AND(LQ46&gt;=16,LQ46&lt;=24),Listas!$G$37,IF(AND(LQ46&gt;=5,LQ46&lt;=12),Listas!$G$38,IF(AND(LQ46&gt;=1,LQ46&lt;=4),Listas!$G$39,"-"))))</f>
        <v>-</v>
      </c>
      <c r="DI46" s="226"/>
      <c r="DJ46" s="223"/>
      <c r="DK46" s="223"/>
      <c r="DL46" s="113" t="str">
        <f>IF(AND(LV46&gt;=32,LV46&lt;=80),Listas!$G$36,IF(AND(LV46&gt;=16,LV46&lt;=24),Listas!$G$37,IF(AND(LV46&gt;=5,LV46&lt;=12),Listas!$G$38,IF(AND(LV46&gt;=1,LV46&lt;=4),Listas!$G$39,"-"))))</f>
        <v>-</v>
      </c>
      <c r="DM46" s="226"/>
      <c r="DN46" s="223"/>
      <c r="DO46" s="223"/>
      <c r="DP46" s="113" t="str">
        <f>IF(AND(MA46&gt;=32,MA46&lt;=80),Listas!$G$36,IF(AND(MA46&gt;=16,MA46&lt;=24),Listas!$G$37,IF(AND(MA46&gt;=5,MA46&lt;=12),Listas!$G$38,IF(AND(MA46&gt;=1,MA46&lt;=4),Listas!$G$39,"-"))))</f>
        <v>-</v>
      </c>
      <c r="DQ46" s="226"/>
      <c r="DR46" s="223"/>
      <c r="DS46" s="223"/>
      <c r="DT46" s="113" t="str">
        <f>IF(AND(MF46&gt;=32,MF46&lt;=80),Listas!$G$36,IF(AND(MF46&gt;=16,MF46&lt;=24),Listas!$G$37,IF(AND(MF46&gt;=5,MF46&lt;=12),Listas!$G$38,IF(AND(MF46&gt;=1,MF46&lt;=4),Listas!$G$39,"-"))))</f>
        <v>-</v>
      </c>
      <c r="HM46" s="150" t="str">
        <f>IF('2.Datos'!A46&lt;&gt;"",'2.Datos'!A46,"")</f>
        <v/>
      </c>
      <c r="HN46" s="142" t="str">
        <f>IFERROR(VLOOKUP('2.Datos'!V46,Listas!$D$37:$E$41,2,FALSE),"")</f>
        <v/>
      </c>
      <c r="HO46" s="142" t="str">
        <f>IFERROR(VLOOKUP('2.Datos'!W46,Listas!$D$44:$E$48,2,FALSE),"")</f>
        <v/>
      </c>
      <c r="HP46" s="142" t="str">
        <f t="shared" si="51"/>
        <v/>
      </c>
      <c r="HQ46" s="151" t="str">
        <f t="shared" si="52"/>
        <v/>
      </c>
      <c r="HR46" s="103"/>
      <c r="HS46" s="142" t="str">
        <f>IFERROR(VLOOKUP('2.Datos'!AD46,Listas!$D$37:$E$41,2,FALSE),"")</f>
        <v/>
      </c>
      <c r="HT46" s="142" t="str">
        <f>IFERROR(VLOOKUP('2.Datos'!AE46,Listas!$D$44:$E$48,2,FALSE),"")</f>
        <v/>
      </c>
      <c r="HU46" s="151" t="str">
        <f t="shared" si="3"/>
        <v/>
      </c>
      <c r="HV46" s="151" t="str">
        <f t="shared" si="4"/>
        <v/>
      </c>
      <c r="HW46" s="103"/>
      <c r="HX46" s="142" t="str">
        <f>IFERROR(VLOOKUP('2.Datos'!AH46,Listas!$D$37:$E$41,2,FALSE),"")</f>
        <v/>
      </c>
      <c r="HY46" s="142" t="str">
        <f>IFERROR(VLOOKUP('2.Datos'!AI46,Listas!$D$44:$E$48,2,FALSE),"")</f>
        <v/>
      </c>
      <c r="HZ46" s="151" t="str">
        <f t="shared" si="5"/>
        <v/>
      </c>
      <c r="IA46" s="151" t="str">
        <f t="shared" si="6"/>
        <v/>
      </c>
      <c r="IB46" s="103"/>
      <c r="IC46" s="142" t="str">
        <f>IFERROR(VLOOKUP('2.Datos'!AL46,Listas!$D$37:$E$41,2,FALSE),"")</f>
        <v/>
      </c>
      <c r="ID46" s="142" t="str">
        <f>IFERROR(VLOOKUP('2.Datos'!AM46,Listas!$D$44:$E$48,2,FALSE),"")</f>
        <v/>
      </c>
      <c r="IE46" s="151" t="str">
        <f t="shared" si="7"/>
        <v/>
      </c>
      <c r="IF46" s="151" t="str">
        <f t="shared" si="8"/>
        <v/>
      </c>
      <c r="IG46" s="103"/>
      <c r="IH46" s="142" t="str">
        <f>IFERROR(VLOOKUP('2.Datos'!AP46,Listas!$D$37:$E$41,2,FALSE),"")</f>
        <v/>
      </c>
      <c r="II46" s="142" t="str">
        <f>IFERROR(VLOOKUP('2.Datos'!AQ46,Listas!$D$44:$E$48,2,FALSE),"")</f>
        <v/>
      </c>
      <c r="IJ46" s="151" t="str">
        <f t="shared" si="9"/>
        <v/>
      </c>
      <c r="IK46" s="151" t="str">
        <f t="shared" si="10"/>
        <v/>
      </c>
      <c r="IL46" s="103"/>
      <c r="IM46" s="142" t="str">
        <f>IFERROR(VLOOKUP('2.Datos'!AT46,Listas!$D$37:$E$41,2,FALSE),"")</f>
        <v/>
      </c>
      <c r="IN46" s="142" t="str">
        <f>IFERROR(VLOOKUP('2.Datos'!AU46,Listas!$D$44:$E$48,2,FALSE),"")</f>
        <v/>
      </c>
      <c r="IO46" s="151" t="str">
        <f t="shared" si="11"/>
        <v/>
      </c>
      <c r="IP46" s="151" t="str">
        <f t="shared" si="12"/>
        <v/>
      </c>
      <c r="IQ46" s="103"/>
      <c r="IR46" s="142" t="str">
        <f>IFERROR(VLOOKUP('2.Datos'!AX46,Listas!$D$37:$E$41,2,FALSE),"")</f>
        <v/>
      </c>
      <c r="IS46" s="142" t="str">
        <f>IFERROR(VLOOKUP('2.Datos'!AY46,Listas!$D$44:$E$48,2,FALSE),"")</f>
        <v/>
      </c>
      <c r="IT46" s="151" t="str">
        <f t="shared" si="13"/>
        <v/>
      </c>
      <c r="IU46" s="151" t="str">
        <f t="shared" si="14"/>
        <v/>
      </c>
      <c r="IV46" s="103"/>
      <c r="IW46" s="142" t="str">
        <f>IFERROR(VLOOKUP('2.Datos'!BB46,Listas!$D$37:$E$41,2,FALSE),"")</f>
        <v/>
      </c>
      <c r="IX46" s="142" t="str">
        <f>IFERROR(VLOOKUP('2.Datos'!BC46,Listas!$D$44:$E$48,2,FALSE),"")</f>
        <v/>
      </c>
      <c r="IY46" s="151" t="str">
        <f t="shared" si="15"/>
        <v/>
      </c>
      <c r="IZ46" s="151" t="str">
        <f t="shared" si="16"/>
        <v/>
      </c>
      <c r="JA46" s="103"/>
      <c r="JB46" s="142" t="str">
        <f>IFERROR(VLOOKUP('2.Datos'!BF46,Listas!$D$37:$E$41,2,FALSE),"")</f>
        <v/>
      </c>
      <c r="JC46" s="142" t="str">
        <f>IFERROR(VLOOKUP('2.Datos'!BG46,Listas!$D$44:$E$48,2,FALSE),"")</f>
        <v/>
      </c>
      <c r="JD46" s="151" t="str">
        <f t="shared" si="17"/>
        <v/>
      </c>
      <c r="JE46" s="151" t="str">
        <f t="shared" si="18"/>
        <v/>
      </c>
      <c r="JF46" s="103"/>
      <c r="JG46" s="142" t="str">
        <f>IFERROR(VLOOKUP('2.Datos'!BJ46,Listas!$D$37:$E$41,2,FALSE),"")</f>
        <v/>
      </c>
      <c r="JH46" s="142" t="str">
        <f>IFERROR(VLOOKUP('2.Datos'!BK46,Listas!$D$44:$E$48,2,FALSE),"")</f>
        <v/>
      </c>
      <c r="JI46" s="151" t="str">
        <f t="shared" si="19"/>
        <v/>
      </c>
      <c r="JJ46" s="151" t="str">
        <f t="shared" si="20"/>
        <v/>
      </c>
      <c r="JK46" s="103"/>
      <c r="JL46" s="142" t="str">
        <f>IFERROR(VLOOKUP('2.Datos'!BN46,Listas!$D$37:$E$41,2,FALSE),"")</f>
        <v/>
      </c>
      <c r="JM46" s="142" t="str">
        <f>IFERROR(VLOOKUP('2.Datos'!BO46,Listas!$D$44:$E$48,2,FALSE),"")</f>
        <v/>
      </c>
      <c r="JN46" s="151" t="str">
        <f t="shared" si="21"/>
        <v/>
      </c>
      <c r="JO46" s="151" t="str">
        <f t="shared" si="22"/>
        <v/>
      </c>
      <c r="JP46" s="103"/>
      <c r="JQ46" s="142" t="str">
        <f>IFERROR(VLOOKUP('2.Datos'!BR46,Listas!$D$37:$E$41,2,FALSE),"")</f>
        <v/>
      </c>
      <c r="JR46" s="142" t="str">
        <f>IFERROR(VLOOKUP('2.Datos'!BS46,Listas!$D$44:$E$48,2,FALSE),"")</f>
        <v/>
      </c>
      <c r="JS46" s="151" t="str">
        <f t="shared" si="23"/>
        <v/>
      </c>
      <c r="JT46" s="151" t="str">
        <f t="shared" si="24"/>
        <v/>
      </c>
      <c r="JU46" s="103"/>
      <c r="JV46" s="142" t="str">
        <f>IFERROR(VLOOKUP('2.Datos'!BV46,Listas!$D$37:$E$41,2,FALSE),"")</f>
        <v/>
      </c>
      <c r="JW46" s="142" t="str">
        <f>IFERROR(VLOOKUP('2.Datos'!BW46,Listas!$D$44:$E$48,2,FALSE),"")</f>
        <v/>
      </c>
      <c r="JX46" s="151" t="str">
        <f t="shared" si="25"/>
        <v/>
      </c>
      <c r="JY46" s="151" t="str">
        <f t="shared" si="26"/>
        <v/>
      </c>
      <c r="JZ46" s="103"/>
      <c r="KA46" s="142" t="str">
        <f>IFERROR(VLOOKUP('2.Datos'!BZ46,Listas!$D$37:$E$41,2,FALSE),"")</f>
        <v/>
      </c>
      <c r="KB46" s="142" t="str">
        <f>IFERROR(VLOOKUP('2.Datos'!CA46,Listas!$D$44:$E$48,2,FALSE),"")</f>
        <v/>
      </c>
      <c r="KC46" s="151" t="str">
        <f t="shared" si="27"/>
        <v/>
      </c>
      <c r="KD46" s="151" t="str">
        <f t="shared" si="28"/>
        <v/>
      </c>
      <c r="KE46" s="103"/>
      <c r="KF46" s="142" t="str">
        <f>IFERROR(VLOOKUP('2.Datos'!CD46,Listas!$D$37:$E$41,2,FALSE),"")</f>
        <v/>
      </c>
      <c r="KG46" s="142" t="str">
        <f>IFERROR(VLOOKUP('2.Datos'!CE46,Listas!$D$44:$E$48,2,FALSE),"")</f>
        <v/>
      </c>
      <c r="KH46" s="151" t="str">
        <f t="shared" si="29"/>
        <v/>
      </c>
      <c r="KI46" s="151" t="str">
        <f t="shared" si="30"/>
        <v/>
      </c>
      <c r="KJ46" s="103"/>
      <c r="KK46" s="142" t="str">
        <f>IFERROR(VLOOKUP('2.Datos'!CH46,Listas!$D$37:$E$41,2,FALSE),"")</f>
        <v/>
      </c>
      <c r="KL46" s="142" t="str">
        <f>IFERROR(VLOOKUP('2.Datos'!CI46,Listas!$D$44:$E$48,2,FALSE),"")</f>
        <v/>
      </c>
      <c r="KM46" s="151" t="str">
        <f t="shared" si="31"/>
        <v/>
      </c>
      <c r="KN46" s="151" t="str">
        <f t="shared" si="32"/>
        <v/>
      </c>
      <c r="KO46" s="103"/>
      <c r="KP46" s="142" t="str">
        <f>IFERROR(VLOOKUP('2.Datos'!CL46,Listas!$D$37:$E$41,2,FALSE),"")</f>
        <v/>
      </c>
      <c r="KQ46" s="142" t="str">
        <f>IFERROR(VLOOKUP('2.Datos'!CM46,Listas!$D$44:$E$48,2,FALSE),"")</f>
        <v/>
      </c>
      <c r="KR46" s="151" t="str">
        <f t="shared" si="33"/>
        <v/>
      </c>
      <c r="KS46" s="151" t="str">
        <f t="shared" si="34"/>
        <v/>
      </c>
      <c r="KT46" s="103"/>
      <c r="KU46" s="142" t="str">
        <f>IFERROR(VLOOKUP('2.Datos'!CP46,Listas!$D$37:$E$41,2,FALSE),"")</f>
        <v/>
      </c>
      <c r="KV46" s="142" t="str">
        <f>IFERROR(VLOOKUP('2.Datos'!CQ46,Listas!$D$44:$E$48,2,FALSE),"")</f>
        <v/>
      </c>
      <c r="KW46" s="151" t="str">
        <f t="shared" si="35"/>
        <v/>
      </c>
      <c r="KX46" s="151" t="str">
        <f t="shared" si="36"/>
        <v/>
      </c>
      <c r="KY46" s="103"/>
      <c r="KZ46" s="142" t="str">
        <f>IFERROR(VLOOKUP('2.Datos'!CT46,Listas!$D$37:$E$41,2,FALSE),"")</f>
        <v/>
      </c>
      <c r="LA46" s="142" t="str">
        <f>IFERROR(VLOOKUP('2.Datos'!CU46,Listas!$D$44:$E$48,2,FALSE),"")</f>
        <v/>
      </c>
      <c r="LB46" s="151" t="str">
        <f t="shared" si="37"/>
        <v/>
      </c>
      <c r="LC46" s="151" t="str">
        <f t="shared" si="38"/>
        <v/>
      </c>
      <c r="LD46" s="103"/>
      <c r="LE46" s="142" t="str">
        <f>IFERROR(VLOOKUP('2.Datos'!CX46,Listas!$D$37:$E$41,2,FALSE),"")</f>
        <v/>
      </c>
      <c r="LF46" s="142" t="str">
        <f>IFERROR(VLOOKUP('2.Datos'!CY46,Listas!$D$44:$E$48,2,FALSE),"")</f>
        <v/>
      </c>
      <c r="LG46" s="151" t="str">
        <f t="shared" si="39"/>
        <v/>
      </c>
      <c r="LH46" s="151" t="str">
        <f t="shared" si="40"/>
        <v/>
      </c>
      <c r="LI46" s="103"/>
      <c r="LJ46" s="142" t="str">
        <f>IFERROR(VLOOKUP('2.Datos'!DB46,Listas!$D$37:$E$41,2,FALSE),"")</f>
        <v/>
      </c>
      <c r="LK46" s="142" t="str">
        <f>IFERROR(VLOOKUP('2.Datos'!DC46,Listas!$D$44:$E$48,2,FALSE),"")</f>
        <v/>
      </c>
      <c r="LL46" s="151" t="str">
        <f t="shared" si="41"/>
        <v/>
      </c>
      <c r="LM46" s="151" t="str">
        <f t="shared" si="42"/>
        <v/>
      </c>
      <c r="LN46" s="103"/>
      <c r="LO46" s="142" t="str">
        <f>IFERROR(VLOOKUP('2.Datos'!DF46,Listas!$D$37:$E$41,2,FALSE),"")</f>
        <v/>
      </c>
      <c r="LP46" s="142" t="str">
        <f>IFERROR(VLOOKUP('2.Datos'!DG46,Listas!$D$44:$E$48,2,FALSE),"")</f>
        <v/>
      </c>
      <c r="LQ46" s="151" t="str">
        <f t="shared" si="43"/>
        <v/>
      </c>
      <c r="LR46" s="151" t="str">
        <f t="shared" si="44"/>
        <v/>
      </c>
      <c r="LS46" s="103"/>
      <c r="LT46" s="142" t="str">
        <f>IFERROR(VLOOKUP('2.Datos'!DJ46,Listas!$D$37:$E$41,2,FALSE),"")</f>
        <v/>
      </c>
      <c r="LU46" s="142" t="str">
        <f>IFERROR(VLOOKUP('2.Datos'!DK46,Listas!$D$44:$E$48,2,FALSE),"")</f>
        <v/>
      </c>
      <c r="LV46" s="151" t="str">
        <f t="shared" si="45"/>
        <v/>
      </c>
      <c r="LW46" s="151" t="str">
        <f t="shared" si="46"/>
        <v/>
      </c>
      <c r="LX46" s="103"/>
      <c r="LY46" s="142" t="str">
        <f>IFERROR(VLOOKUP('2.Datos'!DN46,Listas!$D$37:$E$41,2,FALSE),"")</f>
        <v/>
      </c>
      <c r="LZ46" s="142" t="str">
        <f>IFERROR(VLOOKUP('2.Datos'!DO46,Listas!$D$44:$E$48,2,FALSE),"")</f>
        <v/>
      </c>
      <c r="MA46" s="151" t="str">
        <f t="shared" si="47"/>
        <v/>
      </c>
      <c r="MB46" s="151" t="str">
        <f t="shared" si="48"/>
        <v/>
      </c>
      <c r="MC46" s="103"/>
      <c r="MD46" s="142" t="str">
        <f>IFERROR(VLOOKUP('2.Datos'!DR46,Listas!$D$37:$E$41,2,FALSE),"")</f>
        <v/>
      </c>
      <c r="ME46" s="142" t="str">
        <f>IFERROR(VLOOKUP('2.Datos'!DS46,Listas!$D$44:$E$48,2,FALSE),"")</f>
        <v/>
      </c>
      <c r="MF46" s="151" t="str">
        <f t="shared" si="49"/>
        <v/>
      </c>
      <c r="MG46" s="151" t="str">
        <f t="shared" si="50"/>
        <v/>
      </c>
      <c r="MH46"/>
    </row>
    <row r="47" spans="1:346" ht="46.5" customHeight="1" x14ac:dyDescent="0.25">
      <c r="A47" s="232"/>
      <c r="B47" s="223"/>
      <c r="C47" s="223"/>
      <c r="D47" s="225"/>
      <c r="E47" s="225"/>
      <c r="F47" s="226"/>
      <c r="G47" s="223"/>
      <c r="H47" s="226"/>
      <c r="I47" s="226"/>
      <c r="J47" s="226"/>
      <c r="K47" s="226"/>
      <c r="L47" s="227"/>
      <c r="M47" s="224"/>
      <c r="N47" s="228"/>
      <c r="O47" s="228"/>
      <c r="P47" s="228"/>
      <c r="Q47" s="228"/>
      <c r="R47" s="228"/>
      <c r="S47" s="228"/>
      <c r="T47" s="228"/>
      <c r="U47" s="228"/>
      <c r="V47" s="223"/>
      <c r="W47" s="223"/>
      <c r="X47" s="229" t="str">
        <f>IF(AND(HP47&gt;=32,HP47&lt;=80),Listas!$G$36,IF(AND(HP47&gt;=16,HP47&lt;=24),Listas!$G$37,IF(AND(HP47&gt;=5,HP47&lt;=12),Listas!$G$38,IF(AND(HP47&gt;=1,HP47&lt;=4),Listas!$G$39,"-"))))</f>
        <v>-</v>
      </c>
      <c r="Y47" s="230" t="str">
        <f t="shared" si="2"/>
        <v/>
      </c>
      <c r="Z47" s="230" t="str">
        <f>IFERROR(VLOOKUP(L47,Listas!$H$4:$I$8,2,FALSE),"")</f>
        <v/>
      </c>
      <c r="AA47" s="233"/>
      <c r="AB47" s="234"/>
      <c r="AC47" s="231"/>
      <c r="AD47" s="223"/>
      <c r="AE47" s="223"/>
      <c r="AF47" s="113" t="str">
        <f>IF(AND(HU47&gt;=32,HU47&lt;=80),Listas!$G$36,IF(AND(HU47&gt;=16,HU47&lt;=24),Listas!$G$37,IF(AND(HU47&gt;=5,HU47&lt;=12),Listas!$G$38,IF(AND(HU47&gt;=1,HU47&lt;=4),Listas!$G$39,"-"))))</f>
        <v>-</v>
      </c>
      <c r="AG47" s="226"/>
      <c r="AH47" s="223"/>
      <c r="AI47" s="223"/>
      <c r="AJ47" s="113" t="str">
        <f>IF(AND(HZ47&gt;=32,HZ47&lt;=80),Listas!$G$36,IF(AND(HZ47&gt;=16,HZ47&lt;=24),Listas!$G$37,IF(AND(HZ47&gt;=5,HZ47&lt;=12),Listas!$G$38,IF(AND(HZ47&gt;=1,HZ47&lt;=4),Listas!$G$39,"-"))))</f>
        <v>-</v>
      </c>
      <c r="AK47" s="226"/>
      <c r="AL47" s="223"/>
      <c r="AM47" s="223"/>
      <c r="AN47" s="113" t="str">
        <f>IF(AND(IE47&gt;=32,IE47&lt;=80),Listas!$G$36,IF(AND(IE47&gt;=16,IE47&lt;=24),Listas!$G$37,IF(AND(IE47&gt;=5,IE47&lt;=12),Listas!$G$38,IF(AND(IE47&gt;=1,IE47&lt;=4),Listas!$G$39,"-"))))</f>
        <v>-</v>
      </c>
      <c r="AO47" s="226"/>
      <c r="AP47" s="223"/>
      <c r="AQ47" s="223"/>
      <c r="AR47" s="113" t="str">
        <f>IF(AND(IJ47&gt;=32,IJ47&lt;=80),Listas!$G$36,IF(AND(IJ47&gt;=16,IJ47&lt;=24),Listas!$G$37,IF(AND(IJ47&gt;=5,IJ47&lt;=12),Listas!$G$38,IF(AND(IJ47&gt;=1,IJ47&lt;=4),Listas!$G$39,"-"))))</f>
        <v>-</v>
      </c>
      <c r="AS47" s="226"/>
      <c r="AT47" s="223"/>
      <c r="AU47" s="223"/>
      <c r="AV47" s="113" t="str">
        <f>IF(AND(IO47&gt;=32,IO47&lt;=80),Listas!$G$36,IF(AND(IO47&gt;=16,IO47&lt;=24),Listas!$G$37,IF(AND(IO47&gt;=5,IO47&lt;=12),Listas!$G$38,IF(AND(IO47&gt;=1,IO47&lt;=4),Listas!$G$39,"-"))))</f>
        <v>-</v>
      </c>
      <c r="AW47" s="226"/>
      <c r="AX47" s="223"/>
      <c r="AY47" s="223"/>
      <c r="AZ47" s="113" t="str">
        <f>IF(AND(IT47&gt;=32,IT47&lt;=80),Listas!$G$36,IF(AND(IT47&gt;=16,IT47&lt;=24),Listas!$G$37,IF(AND(IT47&gt;=5,IT47&lt;=12),Listas!$G$38,IF(AND(IT47&gt;=1,IT47&lt;=4),Listas!$G$39,"-"))))</f>
        <v>-</v>
      </c>
      <c r="BA47" s="226"/>
      <c r="BB47" s="223"/>
      <c r="BC47" s="223"/>
      <c r="BD47" s="113" t="str">
        <f>IF(AND(IY47&gt;=32,IY47&lt;=80),Listas!$G$36,IF(AND(IY47&gt;=16,IY47&lt;=24),Listas!$G$37,IF(AND(IY47&gt;=5,IY47&lt;=12),Listas!$G$38,IF(AND(IY47&gt;=1,IY47&lt;=4),Listas!$G$39,"-"))))</f>
        <v>-</v>
      </c>
      <c r="BE47" s="226"/>
      <c r="BF47" s="223"/>
      <c r="BG47" s="223"/>
      <c r="BH47" s="113" t="str">
        <f>IF(AND(JD47&gt;=32,JD47&lt;=80),Listas!$G$36,IF(AND(JD47&gt;=16,JD47&lt;=24),Listas!$G$37,IF(AND(JD47&gt;=5,JD47&lt;=12),Listas!$G$38,IF(AND(JD47&gt;=1,JD47&lt;=4),Listas!$G$39,"-"))))</f>
        <v>-</v>
      </c>
      <c r="BI47" s="226"/>
      <c r="BJ47" s="223"/>
      <c r="BK47" s="223"/>
      <c r="BL47" s="113" t="str">
        <f>IF(AND(JI47&gt;=32,JI47&lt;=80),Listas!$G$36,IF(AND(JI47&gt;=16,JI47&lt;=24),Listas!$G$37,IF(AND(JI47&gt;=5,JI47&lt;=12),Listas!$G$38,IF(AND(JI47&gt;=1,JI47&lt;=4),Listas!$G$39,"-"))))</f>
        <v>-</v>
      </c>
      <c r="BM47" s="226"/>
      <c r="BN47" s="223"/>
      <c r="BO47" s="223"/>
      <c r="BP47" s="113" t="str">
        <f>IF(AND(JN47&gt;=32,JN47&lt;=80),Listas!$G$36,IF(AND(JN47&gt;=16,JN47&lt;=24),Listas!$G$37,IF(AND(JN47&gt;=5,JN47&lt;=12),Listas!$G$38,IF(AND(JN47&gt;=1,JN47&lt;=4),Listas!$G$39,"-"))))</f>
        <v>-</v>
      </c>
      <c r="BQ47" s="226"/>
      <c r="BR47" s="223"/>
      <c r="BS47" s="223"/>
      <c r="BT47" s="113" t="str">
        <f>IF(AND(JS47&gt;=32,JS47&lt;=80),Listas!$G$36,IF(AND(JS47&gt;=16,JS47&lt;=24),Listas!$G$37,IF(AND(JS47&gt;=5,JS47&lt;=12),Listas!$G$38,IF(AND(JS47&gt;=1,JS47&lt;=4),Listas!$G$39,"-"))))</f>
        <v>-</v>
      </c>
      <c r="BU47" s="226"/>
      <c r="BV47" s="223"/>
      <c r="BW47" s="223"/>
      <c r="BX47" s="113" t="str">
        <f>IF(AND(JX47&gt;=32,JX47&lt;=80),Listas!$G$36,IF(AND(JX47&gt;=16,JX47&lt;=24),Listas!$G$37,IF(AND(JX47&gt;=5,JX47&lt;=12),Listas!$G$38,IF(AND(JX47&gt;=1,JX47&lt;=4),Listas!$G$39,"-"))))</f>
        <v>-</v>
      </c>
      <c r="BY47" s="226"/>
      <c r="BZ47" s="223"/>
      <c r="CA47" s="223"/>
      <c r="CB47" s="113" t="str">
        <f>IF(AND(KC47&gt;=32,KC47&lt;=80),Listas!$G$36,IF(AND(KC47&gt;=16,KC47&lt;=24),Listas!$G$37,IF(AND(KC47&gt;=5,KC47&lt;=12),Listas!$G$38,IF(AND(KC47&gt;=1,KC47&lt;=4),Listas!$G$39,"-"))))</f>
        <v>-</v>
      </c>
      <c r="CC47" s="226"/>
      <c r="CD47" s="223"/>
      <c r="CE47" s="223"/>
      <c r="CF47" s="113" t="str">
        <f>IF(AND(KH47&gt;=32,KH47&lt;=80),Listas!$G$36,IF(AND(KH47&gt;=16,KH47&lt;=24),Listas!$G$37,IF(AND(KH47&gt;=5,KH47&lt;=12),Listas!$G$38,IF(AND(KH47&gt;=1,KH47&lt;=4),Listas!$G$39,"-"))))</f>
        <v>-</v>
      </c>
      <c r="CG47" s="226"/>
      <c r="CH47" s="223"/>
      <c r="CI47" s="223"/>
      <c r="CJ47" s="113" t="str">
        <f>IF(AND(KM47&gt;=32,KM47&lt;=80),Listas!$G$36,IF(AND(KM47&gt;=16,KM47&lt;=24),Listas!$G$37,IF(AND(KM47&gt;=5,KM47&lt;=12),Listas!$G$38,IF(AND(KM47&gt;=1,KM47&lt;=4),Listas!$G$39,"-"))))</f>
        <v>-</v>
      </c>
      <c r="CK47" s="226"/>
      <c r="CL47" s="223"/>
      <c r="CM47" s="223"/>
      <c r="CN47" s="113" t="str">
        <f>IF(AND(KR47&gt;=32,KR47&lt;=80),Listas!$G$36,IF(AND(KR47&gt;=16,KR47&lt;=24),Listas!$G$37,IF(AND(KR47&gt;=5,KR47&lt;=12),Listas!$G$38,IF(AND(KR47&gt;=1,KR47&lt;=4),Listas!$G$39,"-"))))</f>
        <v>-</v>
      </c>
      <c r="CO47" s="226"/>
      <c r="CP47" s="223"/>
      <c r="CQ47" s="223"/>
      <c r="CR47" s="113" t="str">
        <f>IF(AND(KW47&gt;=32,KW47&lt;=80),Listas!$G$36,IF(AND(KW47&gt;=16,KW47&lt;=24),Listas!$G$37,IF(AND(KW47&gt;=5,KW47&lt;=12),Listas!$G$38,IF(AND(KW47&gt;=1,KW47&lt;=4),Listas!$G$39,"-"))))</f>
        <v>-</v>
      </c>
      <c r="CS47" s="226"/>
      <c r="CT47" s="223"/>
      <c r="CU47" s="223"/>
      <c r="CV47" s="113" t="str">
        <f>IF(AND(LB47&gt;=32,LB47&lt;=80),Listas!$G$36,IF(AND(LB47&gt;=16,LB47&lt;=24),Listas!$G$37,IF(AND(LB47&gt;=5,LB47&lt;=12),Listas!$G$38,IF(AND(LB47&gt;=1,LB47&lt;=4),Listas!$G$39,"-"))))</f>
        <v>-</v>
      </c>
      <c r="CW47" s="226"/>
      <c r="CX47" s="223"/>
      <c r="CY47" s="223"/>
      <c r="CZ47" s="113" t="str">
        <f>IF(AND(LG47&gt;=32,LG47&lt;=80),Listas!$G$36,IF(AND(LG47&gt;=16,LG47&lt;=24),Listas!$G$37,IF(AND(LG47&gt;=5,LG47&lt;=12),Listas!$G$38,IF(AND(LG47&gt;=1,LG47&lt;=4),Listas!$G$39,"-"))))</f>
        <v>-</v>
      </c>
      <c r="DA47" s="226"/>
      <c r="DB47" s="223"/>
      <c r="DC47" s="223"/>
      <c r="DD47" s="113" t="str">
        <f>IF(AND(LL47&gt;=32,LL47&lt;=80),Listas!$G$36,IF(AND(LL47&gt;=16,LL47&lt;=24),Listas!$G$37,IF(AND(LL47&gt;=5,LL47&lt;=12),Listas!$G$38,IF(AND(LL47&gt;=1,LL47&lt;=4),Listas!$G$39,"-"))))</f>
        <v>-</v>
      </c>
      <c r="DE47" s="226"/>
      <c r="DF47" s="223"/>
      <c r="DG47" s="223"/>
      <c r="DH47" s="113" t="str">
        <f>IF(AND(LQ47&gt;=32,LQ47&lt;=80),Listas!$G$36,IF(AND(LQ47&gt;=16,LQ47&lt;=24),Listas!$G$37,IF(AND(LQ47&gt;=5,LQ47&lt;=12),Listas!$G$38,IF(AND(LQ47&gt;=1,LQ47&lt;=4),Listas!$G$39,"-"))))</f>
        <v>-</v>
      </c>
      <c r="DI47" s="226"/>
      <c r="DJ47" s="223"/>
      <c r="DK47" s="223"/>
      <c r="DL47" s="113" t="str">
        <f>IF(AND(LV47&gt;=32,LV47&lt;=80),Listas!$G$36,IF(AND(LV47&gt;=16,LV47&lt;=24),Listas!$G$37,IF(AND(LV47&gt;=5,LV47&lt;=12),Listas!$G$38,IF(AND(LV47&gt;=1,LV47&lt;=4),Listas!$G$39,"-"))))</f>
        <v>-</v>
      </c>
      <c r="DM47" s="226"/>
      <c r="DN47" s="223"/>
      <c r="DO47" s="223"/>
      <c r="DP47" s="113" t="str">
        <f>IF(AND(MA47&gt;=32,MA47&lt;=80),Listas!$G$36,IF(AND(MA47&gt;=16,MA47&lt;=24),Listas!$G$37,IF(AND(MA47&gt;=5,MA47&lt;=12),Listas!$G$38,IF(AND(MA47&gt;=1,MA47&lt;=4),Listas!$G$39,"-"))))</f>
        <v>-</v>
      </c>
      <c r="DQ47" s="226"/>
      <c r="DR47" s="223"/>
      <c r="DS47" s="223"/>
      <c r="DT47" s="113" t="str">
        <f>IF(AND(MF47&gt;=32,MF47&lt;=80),Listas!$G$36,IF(AND(MF47&gt;=16,MF47&lt;=24),Listas!$G$37,IF(AND(MF47&gt;=5,MF47&lt;=12),Listas!$G$38,IF(AND(MF47&gt;=1,MF47&lt;=4),Listas!$G$39,"-"))))</f>
        <v>-</v>
      </c>
      <c r="HM47" s="150" t="str">
        <f>IF('2.Datos'!A47&lt;&gt;"",'2.Datos'!A47,"")</f>
        <v/>
      </c>
      <c r="HN47" s="142" t="str">
        <f>IFERROR(VLOOKUP('2.Datos'!V47,Listas!$D$37:$E$41,2,FALSE),"")</f>
        <v/>
      </c>
      <c r="HO47" s="142" t="str">
        <f>IFERROR(VLOOKUP('2.Datos'!W47,Listas!$D$44:$E$48,2,FALSE),"")</f>
        <v/>
      </c>
      <c r="HP47" s="142" t="str">
        <f t="shared" si="51"/>
        <v/>
      </c>
      <c r="HQ47" s="151" t="str">
        <f t="shared" si="52"/>
        <v/>
      </c>
      <c r="HR47" s="103"/>
      <c r="HS47" s="142" t="str">
        <f>IFERROR(VLOOKUP('2.Datos'!AD47,Listas!$D$37:$E$41,2,FALSE),"")</f>
        <v/>
      </c>
      <c r="HT47" s="142" t="str">
        <f>IFERROR(VLOOKUP('2.Datos'!AE47,Listas!$D$44:$E$48,2,FALSE),"")</f>
        <v/>
      </c>
      <c r="HU47" s="151" t="str">
        <f t="shared" si="3"/>
        <v/>
      </c>
      <c r="HV47" s="151" t="str">
        <f t="shared" si="4"/>
        <v/>
      </c>
      <c r="HW47" s="103"/>
      <c r="HX47" s="142" t="str">
        <f>IFERROR(VLOOKUP('2.Datos'!AH47,Listas!$D$37:$E$41,2,FALSE),"")</f>
        <v/>
      </c>
      <c r="HY47" s="142" t="str">
        <f>IFERROR(VLOOKUP('2.Datos'!AI47,Listas!$D$44:$E$48,2,FALSE),"")</f>
        <v/>
      </c>
      <c r="HZ47" s="151" t="str">
        <f t="shared" si="5"/>
        <v/>
      </c>
      <c r="IA47" s="151" t="str">
        <f t="shared" si="6"/>
        <v/>
      </c>
      <c r="IB47" s="103"/>
      <c r="IC47" s="142" t="str">
        <f>IFERROR(VLOOKUP('2.Datos'!AL47,Listas!$D$37:$E$41,2,FALSE),"")</f>
        <v/>
      </c>
      <c r="ID47" s="142" t="str">
        <f>IFERROR(VLOOKUP('2.Datos'!AM47,Listas!$D$44:$E$48,2,FALSE),"")</f>
        <v/>
      </c>
      <c r="IE47" s="151" t="str">
        <f t="shared" si="7"/>
        <v/>
      </c>
      <c r="IF47" s="151" t="str">
        <f t="shared" si="8"/>
        <v/>
      </c>
      <c r="IG47" s="103"/>
      <c r="IH47" s="142" t="str">
        <f>IFERROR(VLOOKUP('2.Datos'!AP47,Listas!$D$37:$E$41,2,FALSE),"")</f>
        <v/>
      </c>
      <c r="II47" s="142" t="str">
        <f>IFERROR(VLOOKUP('2.Datos'!AQ47,Listas!$D$44:$E$48,2,FALSE),"")</f>
        <v/>
      </c>
      <c r="IJ47" s="151" t="str">
        <f t="shared" si="9"/>
        <v/>
      </c>
      <c r="IK47" s="151" t="str">
        <f t="shared" si="10"/>
        <v/>
      </c>
      <c r="IL47" s="103"/>
      <c r="IM47" s="142" t="str">
        <f>IFERROR(VLOOKUP('2.Datos'!AT47,Listas!$D$37:$E$41,2,FALSE),"")</f>
        <v/>
      </c>
      <c r="IN47" s="142" t="str">
        <f>IFERROR(VLOOKUP('2.Datos'!AU47,Listas!$D$44:$E$48,2,FALSE),"")</f>
        <v/>
      </c>
      <c r="IO47" s="151" t="str">
        <f t="shared" si="11"/>
        <v/>
      </c>
      <c r="IP47" s="151" t="str">
        <f t="shared" si="12"/>
        <v/>
      </c>
      <c r="IQ47" s="103"/>
      <c r="IR47" s="142" t="str">
        <f>IFERROR(VLOOKUP('2.Datos'!AX47,Listas!$D$37:$E$41,2,FALSE),"")</f>
        <v/>
      </c>
      <c r="IS47" s="142" t="str">
        <f>IFERROR(VLOOKUP('2.Datos'!AY47,Listas!$D$44:$E$48,2,FALSE),"")</f>
        <v/>
      </c>
      <c r="IT47" s="151" t="str">
        <f t="shared" si="13"/>
        <v/>
      </c>
      <c r="IU47" s="151" t="str">
        <f t="shared" si="14"/>
        <v/>
      </c>
      <c r="IV47" s="103"/>
      <c r="IW47" s="142" t="str">
        <f>IFERROR(VLOOKUP('2.Datos'!BB47,Listas!$D$37:$E$41,2,FALSE),"")</f>
        <v/>
      </c>
      <c r="IX47" s="142" t="str">
        <f>IFERROR(VLOOKUP('2.Datos'!BC47,Listas!$D$44:$E$48,2,FALSE),"")</f>
        <v/>
      </c>
      <c r="IY47" s="151" t="str">
        <f t="shared" si="15"/>
        <v/>
      </c>
      <c r="IZ47" s="151" t="str">
        <f t="shared" si="16"/>
        <v/>
      </c>
      <c r="JA47" s="103"/>
      <c r="JB47" s="142" t="str">
        <f>IFERROR(VLOOKUP('2.Datos'!BF47,Listas!$D$37:$E$41,2,FALSE),"")</f>
        <v/>
      </c>
      <c r="JC47" s="142" t="str">
        <f>IFERROR(VLOOKUP('2.Datos'!BG47,Listas!$D$44:$E$48,2,FALSE),"")</f>
        <v/>
      </c>
      <c r="JD47" s="151" t="str">
        <f t="shared" si="17"/>
        <v/>
      </c>
      <c r="JE47" s="151" t="str">
        <f t="shared" si="18"/>
        <v/>
      </c>
      <c r="JF47" s="103"/>
      <c r="JG47" s="142" t="str">
        <f>IFERROR(VLOOKUP('2.Datos'!BJ47,Listas!$D$37:$E$41,2,FALSE),"")</f>
        <v/>
      </c>
      <c r="JH47" s="142" t="str">
        <f>IFERROR(VLOOKUP('2.Datos'!BK47,Listas!$D$44:$E$48,2,FALSE),"")</f>
        <v/>
      </c>
      <c r="JI47" s="151" t="str">
        <f t="shared" si="19"/>
        <v/>
      </c>
      <c r="JJ47" s="151" t="str">
        <f t="shared" si="20"/>
        <v/>
      </c>
      <c r="JK47" s="103"/>
      <c r="JL47" s="142" t="str">
        <f>IFERROR(VLOOKUP('2.Datos'!BN47,Listas!$D$37:$E$41,2,FALSE),"")</f>
        <v/>
      </c>
      <c r="JM47" s="142" t="str">
        <f>IFERROR(VLOOKUP('2.Datos'!BO47,Listas!$D$44:$E$48,2,FALSE),"")</f>
        <v/>
      </c>
      <c r="JN47" s="151" t="str">
        <f t="shared" si="21"/>
        <v/>
      </c>
      <c r="JO47" s="151" t="str">
        <f t="shared" si="22"/>
        <v/>
      </c>
      <c r="JP47" s="103"/>
      <c r="JQ47" s="142" t="str">
        <f>IFERROR(VLOOKUP('2.Datos'!BR47,Listas!$D$37:$E$41,2,FALSE),"")</f>
        <v/>
      </c>
      <c r="JR47" s="142" t="str">
        <f>IFERROR(VLOOKUP('2.Datos'!BS47,Listas!$D$44:$E$48,2,FALSE),"")</f>
        <v/>
      </c>
      <c r="JS47" s="151" t="str">
        <f t="shared" si="23"/>
        <v/>
      </c>
      <c r="JT47" s="151" t="str">
        <f t="shared" si="24"/>
        <v/>
      </c>
      <c r="JU47" s="103"/>
      <c r="JV47" s="142" t="str">
        <f>IFERROR(VLOOKUP('2.Datos'!BV47,Listas!$D$37:$E$41,2,FALSE),"")</f>
        <v/>
      </c>
      <c r="JW47" s="142" t="str">
        <f>IFERROR(VLOOKUP('2.Datos'!BW47,Listas!$D$44:$E$48,2,FALSE),"")</f>
        <v/>
      </c>
      <c r="JX47" s="151" t="str">
        <f t="shared" si="25"/>
        <v/>
      </c>
      <c r="JY47" s="151" t="str">
        <f t="shared" si="26"/>
        <v/>
      </c>
      <c r="JZ47" s="103"/>
      <c r="KA47" s="142" t="str">
        <f>IFERROR(VLOOKUP('2.Datos'!BZ47,Listas!$D$37:$E$41,2,FALSE),"")</f>
        <v/>
      </c>
      <c r="KB47" s="142" t="str">
        <f>IFERROR(VLOOKUP('2.Datos'!CA47,Listas!$D$44:$E$48,2,FALSE),"")</f>
        <v/>
      </c>
      <c r="KC47" s="151" t="str">
        <f t="shared" si="27"/>
        <v/>
      </c>
      <c r="KD47" s="151" t="str">
        <f t="shared" si="28"/>
        <v/>
      </c>
      <c r="KE47" s="103"/>
      <c r="KF47" s="142" t="str">
        <f>IFERROR(VLOOKUP('2.Datos'!CD47,Listas!$D$37:$E$41,2,FALSE),"")</f>
        <v/>
      </c>
      <c r="KG47" s="142" t="str">
        <f>IFERROR(VLOOKUP('2.Datos'!CE47,Listas!$D$44:$E$48,2,FALSE),"")</f>
        <v/>
      </c>
      <c r="KH47" s="151" t="str">
        <f t="shared" si="29"/>
        <v/>
      </c>
      <c r="KI47" s="151" t="str">
        <f t="shared" si="30"/>
        <v/>
      </c>
      <c r="KJ47" s="103"/>
      <c r="KK47" s="142" t="str">
        <f>IFERROR(VLOOKUP('2.Datos'!CH47,Listas!$D$37:$E$41,2,FALSE),"")</f>
        <v/>
      </c>
      <c r="KL47" s="142" t="str">
        <f>IFERROR(VLOOKUP('2.Datos'!CI47,Listas!$D$44:$E$48,2,FALSE),"")</f>
        <v/>
      </c>
      <c r="KM47" s="151" t="str">
        <f t="shared" si="31"/>
        <v/>
      </c>
      <c r="KN47" s="151" t="str">
        <f t="shared" si="32"/>
        <v/>
      </c>
      <c r="KO47" s="103"/>
      <c r="KP47" s="142" t="str">
        <f>IFERROR(VLOOKUP('2.Datos'!CL47,Listas!$D$37:$E$41,2,FALSE),"")</f>
        <v/>
      </c>
      <c r="KQ47" s="142" t="str">
        <f>IFERROR(VLOOKUP('2.Datos'!CM47,Listas!$D$44:$E$48,2,FALSE),"")</f>
        <v/>
      </c>
      <c r="KR47" s="151" t="str">
        <f t="shared" si="33"/>
        <v/>
      </c>
      <c r="KS47" s="151" t="str">
        <f t="shared" si="34"/>
        <v/>
      </c>
      <c r="KT47" s="103"/>
      <c r="KU47" s="142" t="str">
        <f>IFERROR(VLOOKUP('2.Datos'!CP47,Listas!$D$37:$E$41,2,FALSE),"")</f>
        <v/>
      </c>
      <c r="KV47" s="142" t="str">
        <f>IFERROR(VLOOKUP('2.Datos'!CQ47,Listas!$D$44:$E$48,2,FALSE),"")</f>
        <v/>
      </c>
      <c r="KW47" s="151" t="str">
        <f t="shared" si="35"/>
        <v/>
      </c>
      <c r="KX47" s="151" t="str">
        <f t="shared" si="36"/>
        <v/>
      </c>
      <c r="KY47" s="103"/>
      <c r="KZ47" s="142" t="str">
        <f>IFERROR(VLOOKUP('2.Datos'!CT47,Listas!$D$37:$E$41,2,FALSE),"")</f>
        <v/>
      </c>
      <c r="LA47" s="142" t="str">
        <f>IFERROR(VLOOKUP('2.Datos'!CU47,Listas!$D$44:$E$48,2,FALSE),"")</f>
        <v/>
      </c>
      <c r="LB47" s="151" t="str">
        <f t="shared" si="37"/>
        <v/>
      </c>
      <c r="LC47" s="151" t="str">
        <f t="shared" si="38"/>
        <v/>
      </c>
      <c r="LD47" s="103"/>
      <c r="LE47" s="142" t="str">
        <f>IFERROR(VLOOKUP('2.Datos'!CX47,Listas!$D$37:$E$41,2,FALSE),"")</f>
        <v/>
      </c>
      <c r="LF47" s="142" t="str">
        <f>IFERROR(VLOOKUP('2.Datos'!CY47,Listas!$D$44:$E$48,2,FALSE),"")</f>
        <v/>
      </c>
      <c r="LG47" s="151" t="str">
        <f t="shared" si="39"/>
        <v/>
      </c>
      <c r="LH47" s="151" t="str">
        <f t="shared" si="40"/>
        <v/>
      </c>
      <c r="LI47" s="103"/>
      <c r="LJ47" s="142" t="str">
        <f>IFERROR(VLOOKUP('2.Datos'!DB47,Listas!$D$37:$E$41,2,FALSE),"")</f>
        <v/>
      </c>
      <c r="LK47" s="142" t="str">
        <f>IFERROR(VLOOKUP('2.Datos'!DC47,Listas!$D$44:$E$48,2,FALSE),"")</f>
        <v/>
      </c>
      <c r="LL47" s="151" t="str">
        <f t="shared" si="41"/>
        <v/>
      </c>
      <c r="LM47" s="151" t="str">
        <f t="shared" si="42"/>
        <v/>
      </c>
      <c r="LN47" s="103"/>
      <c r="LO47" s="142" t="str">
        <f>IFERROR(VLOOKUP('2.Datos'!DF47,Listas!$D$37:$E$41,2,FALSE),"")</f>
        <v/>
      </c>
      <c r="LP47" s="142" t="str">
        <f>IFERROR(VLOOKUP('2.Datos'!DG47,Listas!$D$44:$E$48,2,FALSE),"")</f>
        <v/>
      </c>
      <c r="LQ47" s="151" t="str">
        <f t="shared" si="43"/>
        <v/>
      </c>
      <c r="LR47" s="151" t="str">
        <f t="shared" si="44"/>
        <v/>
      </c>
      <c r="LS47" s="103"/>
      <c r="LT47" s="142" t="str">
        <f>IFERROR(VLOOKUP('2.Datos'!DJ47,Listas!$D$37:$E$41,2,FALSE),"")</f>
        <v/>
      </c>
      <c r="LU47" s="142" t="str">
        <f>IFERROR(VLOOKUP('2.Datos'!DK47,Listas!$D$44:$E$48,2,FALSE),"")</f>
        <v/>
      </c>
      <c r="LV47" s="151" t="str">
        <f t="shared" si="45"/>
        <v/>
      </c>
      <c r="LW47" s="151" t="str">
        <f t="shared" si="46"/>
        <v/>
      </c>
      <c r="LX47" s="103"/>
      <c r="LY47" s="142" t="str">
        <f>IFERROR(VLOOKUP('2.Datos'!DN47,Listas!$D$37:$E$41,2,FALSE),"")</f>
        <v/>
      </c>
      <c r="LZ47" s="142" t="str">
        <f>IFERROR(VLOOKUP('2.Datos'!DO47,Listas!$D$44:$E$48,2,FALSE),"")</f>
        <v/>
      </c>
      <c r="MA47" s="151" t="str">
        <f t="shared" si="47"/>
        <v/>
      </c>
      <c r="MB47" s="151" t="str">
        <f t="shared" si="48"/>
        <v/>
      </c>
      <c r="MC47" s="103"/>
      <c r="MD47" s="142" t="str">
        <f>IFERROR(VLOOKUP('2.Datos'!DR47,Listas!$D$37:$E$41,2,FALSE),"")</f>
        <v/>
      </c>
      <c r="ME47" s="142" t="str">
        <f>IFERROR(VLOOKUP('2.Datos'!DS47,Listas!$D$44:$E$48,2,FALSE),"")</f>
        <v/>
      </c>
      <c r="MF47" s="151" t="str">
        <f t="shared" si="49"/>
        <v/>
      </c>
      <c r="MG47" s="151" t="str">
        <f t="shared" si="50"/>
        <v/>
      </c>
      <c r="MH47"/>
    </row>
    <row r="48" spans="1:346" ht="46.5" customHeight="1" x14ac:dyDescent="0.25">
      <c r="A48" s="232"/>
      <c r="B48" s="223"/>
      <c r="C48" s="223"/>
      <c r="D48" s="225"/>
      <c r="E48" s="225"/>
      <c r="F48" s="226"/>
      <c r="G48" s="223"/>
      <c r="H48" s="226"/>
      <c r="I48" s="226"/>
      <c r="J48" s="226"/>
      <c r="K48" s="226"/>
      <c r="L48" s="227"/>
      <c r="M48" s="224"/>
      <c r="N48" s="228"/>
      <c r="O48" s="228"/>
      <c r="P48" s="228"/>
      <c r="Q48" s="228"/>
      <c r="R48" s="228"/>
      <c r="S48" s="228"/>
      <c r="T48" s="228"/>
      <c r="U48" s="228"/>
      <c r="V48" s="223"/>
      <c r="W48" s="223"/>
      <c r="X48" s="229" t="str">
        <f>IF(AND(HP48&gt;=32,HP48&lt;=80),Listas!$G$36,IF(AND(HP48&gt;=16,HP48&lt;=24),Listas!$G$37,IF(AND(HP48&gt;=5,HP48&lt;=12),Listas!$G$38,IF(AND(HP48&gt;=1,HP48&lt;=4),Listas!$G$39,"-"))))</f>
        <v>-</v>
      </c>
      <c r="Y48" s="230" t="str">
        <f t="shared" si="2"/>
        <v/>
      </c>
      <c r="Z48" s="230" t="str">
        <f>IFERROR(VLOOKUP(L48,Listas!$H$4:$I$8,2,FALSE),"")</f>
        <v/>
      </c>
      <c r="AA48" s="233"/>
      <c r="AB48" s="234"/>
      <c r="AC48" s="231"/>
      <c r="AD48" s="223"/>
      <c r="AE48" s="223"/>
      <c r="AF48" s="113" t="str">
        <f>IF(AND(HU48&gt;=32,HU48&lt;=80),Listas!$G$36,IF(AND(HU48&gt;=16,HU48&lt;=24),Listas!$G$37,IF(AND(HU48&gt;=5,HU48&lt;=12),Listas!$G$38,IF(AND(HU48&gt;=1,HU48&lt;=4),Listas!$G$39,"-"))))</f>
        <v>-</v>
      </c>
      <c r="AG48" s="226"/>
      <c r="AH48" s="223"/>
      <c r="AI48" s="223"/>
      <c r="AJ48" s="113" t="str">
        <f>IF(AND(HZ48&gt;=32,HZ48&lt;=80),Listas!$G$36,IF(AND(HZ48&gt;=16,HZ48&lt;=24),Listas!$G$37,IF(AND(HZ48&gt;=5,HZ48&lt;=12),Listas!$G$38,IF(AND(HZ48&gt;=1,HZ48&lt;=4),Listas!$G$39,"-"))))</f>
        <v>-</v>
      </c>
      <c r="AK48" s="226"/>
      <c r="AL48" s="223"/>
      <c r="AM48" s="223"/>
      <c r="AN48" s="113" t="str">
        <f>IF(AND(IE48&gt;=32,IE48&lt;=80),Listas!$G$36,IF(AND(IE48&gt;=16,IE48&lt;=24),Listas!$G$37,IF(AND(IE48&gt;=5,IE48&lt;=12),Listas!$G$38,IF(AND(IE48&gt;=1,IE48&lt;=4),Listas!$G$39,"-"))))</f>
        <v>-</v>
      </c>
      <c r="AO48" s="226"/>
      <c r="AP48" s="223"/>
      <c r="AQ48" s="223"/>
      <c r="AR48" s="113" t="str">
        <f>IF(AND(IJ48&gt;=32,IJ48&lt;=80),Listas!$G$36,IF(AND(IJ48&gt;=16,IJ48&lt;=24),Listas!$G$37,IF(AND(IJ48&gt;=5,IJ48&lt;=12),Listas!$G$38,IF(AND(IJ48&gt;=1,IJ48&lt;=4),Listas!$G$39,"-"))))</f>
        <v>-</v>
      </c>
      <c r="AS48" s="226"/>
      <c r="AT48" s="223"/>
      <c r="AU48" s="223"/>
      <c r="AV48" s="113" t="str">
        <f>IF(AND(IO48&gt;=32,IO48&lt;=80),Listas!$G$36,IF(AND(IO48&gt;=16,IO48&lt;=24),Listas!$G$37,IF(AND(IO48&gt;=5,IO48&lt;=12),Listas!$G$38,IF(AND(IO48&gt;=1,IO48&lt;=4),Listas!$G$39,"-"))))</f>
        <v>-</v>
      </c>
      <c r="AW48" s="226"/>
      <c r="AX48" s="223"/>
      <c r="AY48" s="223"/>
      <c r="AZ48" s="113" t="str">
        <f>IF(AND(IT48&gt;=32,IT48&lt;=80),Listas!$G$36,IF(AND(IT48&gt;=16,IT48&lt;=24),Listas!$G$37,IF(AND(IT48&gt;=5,IT48&lt;=12),Listas!$G$38,IF(AND(IT48&gt;=1,IT48&lt;=4),Listas!$G$39,"-"))))</f>
        <v>-</v>
      </c>
      <c r="BA48" s="226"/>
      <c r="BB48" s="223"/>
      <c r="BC48" s="223"/>
      <c r="BD48" s="113" t="str">
        <f>IF(AND(IY48&gt;=32,IY48&lt;=80),Listas!$G$36,IF(AND(IY48&gt;=16,IY48&lt;=24),Listas!$G$37,IF(AND(IY48&gt;=5,IY48&lt;=12),Listas!$G$38,IF(AND(IY48&gt;=1,IY48&lt;=4),Listas!$G$39,"-"))))</f>
        <v>-</v>
      </c>
      <c r="BE48" s="226"/>
      <c r="BF48" s="223"/>
      <c r="BG48" s="223"/>
      <c r="BH48" s="113" t="str">
        <f>IF(AND(JD48&gt;=32,JD48&lt;=80),Listas!$G$36,IF(AND(JD48&gt;=16,JD48&lt;=24),Listas!$G$37,IF(AND(JD48&gt;=5,JD48&lt;=12),Listas!$G$38,IF(AND(JD48&gt;=1,JD48&lt;=4),Listas!$G$39,"-"))))</f>
        <v>-</v>
      </c>
      <c r="BI48" s="226"/>
      <c r="BJ48" s="223"/>
      <c r="BK48" s="223"/>
      <c r="BL48" s="113" t="str">
        <f>IF(AND(JI48&gt;=32,JI48&lt;=80),Listas!$G$36,IF(AND(JI48&gt;=16,JI48&lt;=24),Listas!$G$37,IF(AND(JI48&gt;=5,JI48&lt;=12),Listas!$G$38,IF(AND(JI48&gt;=1,JI48&lt;=4),Listas!$G$39,"-"))))</f>
        <v>-</v>
      </c>
      <c r="BM48" s="226"/>
      <c r="BN48" s="223"/>
      <c r="BO48" s="223"/>
      <c r="BP48" s="113" t="str">
        <f>IF(AND(JN48&gt;=32,JN48&lt;=80),Listas!$G$36,IF(AND(JN48&gt;=16,JN48&lt;=24),Listas!$G$37,IF(AND(JN48&gt;=5,JN48&lt;=12),Listas!$G$38,IF(AND(JN48&gt;=1,JN48&lt;=4),Listas!$G$39,"-"))))</f>
        <v>-</v>
      </c>
      <c r="BQ48" s="226"/>
      <c r="BR48" s="223"/>
      <c r="BS48" s="223"/>
      <c r="BT48" s="113" t="str">
        <f>IF(AND(JS48&gt;=32,JS48&lt;=80),Listas!$G$36,IF(AND(JS48&gt;=16,JS48&lt;=24),Listas!$G$37,IF(AND(JS48&gt;=5,JS48&lt;=12),Listas!$G$38,IF(AND(JS48&gt;=1,JS48&lt;=4),Listas!$G$39,"-"))))</f>
        <v>-</v>
      </c>
      <c r="BU48" s="226"/>
      <c r="BV48" s="223"/>
      <c r="BW48" s="223"/>
      <c r="BX48" s="113" t="str">
        <f>IF(AND(JX48&gt;=32,JX48&lt;=80),Listas!$G$36,IF(AND(JX48&gt;=16,JX48&lt;=24),Listas!$G$37,IF(AND(JX48&gt;=5,JX48&lt;=12),Listas!$G$38,IF(AND(JX48&gt;=1,JX48&lt;=4),Listas!$G$39,"-"))))</f>
        <v>-</v>
      </c>
      <c r="BY48" s="226"/>
      <c r="BZ48" s="223"/>
      <c r="CA48" s="223"/>
      <c r="CB48" s="113" t="str">
        <f>IF(AND(KC48&gt;=32,KC48&lt;=80),Listas!$G$36,IF(AND(KC48&gt;=16,KC48&lt;=24),Listas!$G$37,IF(AND(KC48&gt;=5,KC48&lt;=12),Listas!$G$38,IF(AND(KC48&gt;=1,KC48&lt;=4),Listas!$G$39,"-"))))</f>
        <v>-</v>
      </c>
      <c r="CC48" s="226"/>
      <c r="CD48" s="223"/>
      <c r="CE48" s="223"/>
      <c r="CF48" s="113" t="str">
        <f>IF(AND(KH48&gt;=32,KH48&lt;=80),Listas!$G$36,IF(AND(KH48&gt;=16,KH48&lt;=24),Listas!$G$37,IF(AND(KH48&gt;=5,KH48&lt;=12),Listas!$G$38,IF(AND(KH48&gt;=1,KH48&lt;=4),Listas!$G$39,"-"))))</f>
        <v>-</v>
      </c>
      <c r="CG48" s="226"/>
      <c r="CH48" s="223"/>
      <c r="CI48" s="223"/>
      <c r="CJ48" s="113" t="str">
        <f>IF(AND(KM48&gt;=32,KM48&lt;=80),Listas!$G$36,IF(AND(KM48&gt;=16,KM48&lt;=24),Listas!$G$37,IF(AND(KM48&gt;=5,KM48&lt;=12),Listas!$G$38,IF(AND(KM48&gt;=1,KM48&lt;=4),Listas!$G$39,"-"))))</f>
        <v>-</v>
      </c>
      <c r="CK48" s="226"/>
      <c r="CL48" s="223"/>
      <c r="CM48" s="223"/>
      <c r="CN48" s="113" t="str">
        <f>IF(AND(KR48&gt;=32,KR48&lt;=80),Listas!$G$36,IF(AND(KR48&gt;=16,KR48&lt;=24),Listas!$G$37,IF(AND(KR48&gt;=5,KR48&lt;=12),Listas!$G$38,IF(AND(KR48&gt;=1,KR48&lt;=4),Listas!$G$39,"-"))))</f>
        <v>-</v>
      </c>
      <c r="CO48" s="226"/>
      <c r="CP48" s="223"/>
      <c r="CQ48" s="223"/>
      <c r="CR48" s="113" t="str">
        <f>IF(AND(KW48&gt;=32,KW48&lt;=80),Listas!$G$36,IF(AND(KW48&gt;=16,KW48&lt;=24),Listas!$G$37,IF(AND(KW48&gt;=5,KW48&lt;=12),Listas!$G$38,IF(AND(KW48&gt;=1,KW48&lt;=4),Listas!$G$39,"-"))))</f>
        <v>-</v>
      </c>
      <c r="CS48" s="226"/>
      <c r="CT48" s="223"/>
      <c r="CU48" s="223"/>
      <c r="CV48" s="113" t="str">
        <f>IF(AND(LB48&gt;=32,LB48&lt;=80),Listas!$G$36,IF(AND(LB48&gt;=16,LB48&lt;=24),Listas!$G$37,IF(AND(LB48&gt;=5,LB48&lt;=12),Listas!$G$38,IF(AND(LB48&gt;=1,LB48&lt;=4),Listas!$G$39,"-"))))</f>
        <v>-</v>
      </c>
      <c r="CW48" s="226"/>
      <c r="CX48" s="223"/>
      <c r="CY48" s="223"/>
      <c r="CZ48" s="113" t="str">
        <f>IF(AND(LG48&gt;=32,LG48&lt;=80),Listas!$G$36,IF(AND(LG48&gt;=16,LG48&lt;=24),Listas!$G$37,IF(AND(LG48&gt;=5,LG48&lt;=12),Listas!$G$38,IF(AND(LG48&gt;=1,LG48&lt;=4),Listas!$G$39,"-"))))</f>
        <v>-</v>
      </c>
      <c r="DA48" s="226"/>
      <c r="DB48" s="223"/>
      <c r="DC48" s="223"/>
      <c r="DD48" s="113" t="str">
        <f>IF(AND(LL48&gt;=32,LL48&lt;=80),Listas!$G$36,IF(AND(LL48&gt;=16,LL48&lt;=24),Listas!$G$37,IF(AND(LL48&gt;=5,LL48&lt;=12),Listas!$G$38,IF(AND(LL48&gt;=1,LL48&lt;=4),Listas!$G$39,"-"))))</f>
        <v>-</v>
      </c>
      <c r="DE48" s="226"/>
      <c r="DF48" s="223"/>
      <c r="DG48" s="223"/>
      <c r="DH48" s="113" t="str">
        <f>IF(AND(LQ48&gt;=32,LQ48&lt;=80),Listas!$G$36,IF(AND(LQ48&gt;=16,LQ48&lt;=24),Listas!$G$37,IF(AND(LQ48&gt;=5,LQ48&lt;=12),Listas!$G$38,IF(AND(LQ48&gt;=1,LQ48&lt;=4),Listas!$G$39,"-"))))</f>
        <v>-</v>
      </c>
      <c r="DI48" s="226"/>
      <c r="DJ48" s="223"/>
      <c r="DK48" s="223"/>
      <c r="DL48" s="113" t="str">
        <f>IF(AND(LV48&gt;=32,LV48&lt;=80),Listas!$G$36,IF(AND(LV48&gt;=16,LV48&lt;=24),Listas!$G$37,IF(AND(LV48&gt;=5,LV48&lt;=12),Listas!$G$38,IF(AND(LV48&gt;=1,LV48&lt;=4),Listas!$G$39,"-"))))</f>
        <v>-</v>
      </c>
      <c r="DM48" s="226"/>
      <c r="DN48" s="223"/>
      <c r="DO48" s="223"/>
      <c r="DP48" s="113" t="str">
        <f>IF(AND(MA48&gt;=32,MA48&lt;=80),Listas!$G$36,IF(AND(MA48&gt;=16,MA48&lt;=24),Listas!$G$37,IF(AND(MA48&gt;=5,MA48&lt;=12),Listas!$G$38,IF(AND(MA48&gt;=1,MA48&lt;=4),Listas!$G$39,"-"))))</f>
        <v>-</v>
      </c>
      <c r="DQ48" s="226"/>
      <c r="DR48" s="223"/>
      <c r="DS48" s="223"/>
      <c r="DT48" s="113" t="str">
        <f>IF(AND(MF48&gt;=32,MF48&lt;=80),Listas!$G$36,IF(AND(MF48&gt;=16,MF48&lt;=24),Listas!$G$37,IF(AND(MF48&gt;=5,MF48&lt;=12),Listas!$G$38,IF(AND(MF48&gt;=1,MF48&lt;=4),Listas!$G$39,"-"))))</f>
        <v>-</v>
      </c>
      <c r="HM48" s="150" t="str">
        <f>IF('2.Datos'!A48&lt;&gt;"",'2.Datos'!A48,"")</f>
        <v/>
      </c>
      <c r="HN48" s="142" t="str">
        <f>IFERROR(VLOOKUP('2.Datos'!V48,Listas!$D$37:$E$41,2,FALSE),"")</f>
        <v/>
      </c>
      <c r="HO48" s="142" t="str">
        <f>IFERROR(VLOOKUP('2.Datos'!W48,Listas!$D$44:$E$48,2,FALSE),"")</f>
        <v/>
      </c>
      <c r="HP48" s="142" t="str">
        <f t="shared" si="51"/>
        <v/>
      </c>
      <c r="HQ48" s="151" t="str">
        <f t="shared" si="52"/>
        <v/>
      </c>
      <c r="HR48" s="103"/>
      <c r="HS48" s="142" t="str">
        <f>IFERROR(VLOOKUP('2.Datos'!AD48,Listas!$D$37:$E$41,2,FALSE),"")</f>
        <v/>
      </c>
      <c r="HT48" s="142" t="str">
        <f>IFERROR(VLOOKUP('2.Datos'!AE48,Listas!$D$44:$E$48,2,FALSE),"")</f>
        <v/>
      </c>
      <c r="HU48" s="151" t="str">
        <f t="shared" si="3"/>
        <v/>
      </c>
      <c r="HV48" s="151" t="str">
        <f t="shared" si="4"/>
        <v/>
      </c>
      <c r="HW48" s="103"/>
      <c r="HX48" s="142" t="str">
        <f>IFERROR(VLOOKUP('2.Datos'!AH48,Listas!$D$37:$E$41,2,FALSE),"")</f>
        <v/>
      </c>
      <c r="HY48" s="142" t="str">
        <f>IFERROR(VLOOKUP('2.Datos'!AI48,Listas!$D$44:$E$48,2,FALSE),"")</f>
        <v/>
      </c>
      <c r="HZ48" s="151" t="str">
        <f t="shared" si="5"/>
        <v/>
      </c>
      <c r="IA48" s="151" t="str">
        <f t="shared" si="6"/>
        <v/>
      </c>
      <c r="IB48" s="103"/>
      <c r="IC48" s="142" t="str">
        <f>IFERROR(VLOOKUP('2.Datos'!AL48,Listas!$D$37:$E$41,2,FALSE),"")</f>
        <v/>
      </c>
      <c r="ID48" s="142" t="str">
        <f>IFERROR(VLOOKUP('2.Datos'!AM48,Listas!$D$44:$E$48,2,FALSE),"")</f>
        <v/>
      </c>
      <c r="IE48" s="151" t="str">
        <f t="shared" si="7"/>
        <v/>
      </c>
      <c r="IF48" s="151" t="str">
        <f t="shared" si="8"/>
        <v/>
      </c>
      <c r="IG48" s="103"/>
      <c r="IH48" s="142" t="str">
        <f>IFERROR(VLOOKUP('2.Datos'!AP48,Listas!$D$37:$E$41,2,FALSE),"")</f>
        <v/>
      </c>
      <c r="II48" s="142" t="str">
        <f>IFERROR(VLOOKUP('2.Datos'!AQ48,Listas!$D$44:$E$48,2,FALSE),"")</f>
        <v/>
      </c>
      <c r="IJ48" s="151" t="str">
        <f t="shared" si="9"/>
        <v/>
      </c>
      <c r="IK48" s="151" t="str">
        <f t="shared" si="10"/>
        <v/>
      </c>
      <c r="IL48" s="103"/>
      <c r="IM48" s="142" t="str">
        <f>IFERROR(VLOOKUP('2.Datos'!AT48,Listas!$D$37:$E$41,2,FALSE),"")</f>
        <v/>
      </c>
      <c r="IN48" s="142" t="str">
        <f>IFERROR(VLOOKUP('2.Datos'!AU48,Listas!$D$44:$E$48,2,FALSE),"")</f>
        <v/>
      </c>
      <c r="IO48" s="151" t="str">
        <f t="shared" si="11"/>
        <v/>
      </c>
      <c r="IP48" s="151" t="str">
        <f t="shared" si="12"/>
        <v/>
      </c>
      <c r="IQ48" s="103"/>
      <c r="IR48" s="142" t="str">
        <f>IFERROR(VLOOKUP('2.Datos'!AX48,Listas!$D$37:$E$41,2,FALSE),"")</f>
        <v/>
      </c>
      <c r="IS48" s="142" t="str">
        <f>IFERROR(VLOOKUP('2.Datos'!AY48,Listas!$D$44:$E$48,2,FALSE),"")</f>
        <v/>
      </c>
      <c r="IT48" s="151" t="str">
        <f t="shared" si="13"/>
        <v/>
      </c>
      <c r="IU48" s="151" t="str">
        <f t="shared" si="14"/>
        <v/>
      </c>
      <c r="IV48" s="103"/>
      <c r="IW48" s="142" t="str">
        <f>IFERROR(VLOOKUP('2.Datos'!BB48,Listas!$D$37:$E$41,2,FALSE),"")</f>
        <v/>
      </c>
      <c r="IX48" s="142" t="str">
        <f>IFERROR(VLOOKUP('2.Datos'!BC48,Listas!$D$44:$E$48,2,FALSE),"")</f>
        <v/>
      </c>
      <c r="IY48" s="151" t="str">
        <f t="shared" si="15"/>
        <v/>
      </c>
      <c r="IZ48" s="151" t="str">
        <f t="shared" si="16"/>
        <v/>
      </c>
      <c r="JA48" s="103"/>
      <c r="JB48" s="142" t="str">
        <f>IFERROR(VLOOKUP('2.Datos'!BF48,Listas!$D$37:$E$41,2,FALSE),"")</f>
        <v/>
      </c>
      <c r="JC48" s="142" t="str">
        <f>IFERROR(VLOOKUP('2.Datos'!BG48,Listas!$D$44:$E$48,2,FALSE),"")</f>
        <v/>
      </c>
      <c r="JD48" s="151" t="str">
        <f t="shared" si="17"/>
        <v/>
      </c>
      <c r="JE48" s="151" t="str">
        <f t="shared" si="18"/>
        <v/>
      </c>
      <c r="JF48" s="103"/>
      <c r="JG48" s="142" t="str">
        <f>IFERROR(VLOOKUP('2.Datos'!BJ48,Listas!$D$37:$E$41,2,FALSE),"")</f>
        <v/>
      </c>
      <c r="JH48" s="142" t="str">
        <f>IFERROR(VLOOKUP('2.Datos'!BK48,Listas!$D$44:$E$48,2,FALSE),"")</f>
        <v/>
      </c>
      <c r="JI48" s="151" t="str">
        <f t="shared" si="19"/>
        <v/>
      </c>
      <c r="JJ48" s="151" t="str">
        <f t="shared" si="20"/>
        <v/>
      </c>
      <c r="JK48" s="103"/>
      <c r="JL48" s="142" t="str">
        <f>IFERROR(VLOOKUP('2.Datos'!BN48,Listas!$D$37:$E$41,2,FALSE),"")</f>
        <v/>
      </c>
      <c r="JM48" s="142" t="str">
        <f>IFERROR(VLOOKUP('2.Datos'!BO48,Listas!$D$44:$E$48,2,FALSE),"")</f>
        <v/>
      </c>
      <c r="JN48" s="151" t="str">
        <f t="shared" si="21"/>
        <v/>
      </c>
      <c r="JO48" s="151" t="str">
        <f t="shared" si="22"/>
        <v/>
      </c>
      <c r="JP48" s="103"/>
      <c r="JQ48" s="142" t="str">
        <f>IFERROR(VLOOKUP('2.Datos'!BR48,Listas!$D$37:$E$41,2,FALSE),"")</f>
        <v/>
      </c>
      <c r="JR48" s="142" t="str">
        <f>IFERROR(VLOOKUP('2.Datos'!BS48,Listas!$D$44:$E$48,2,FALSE),"")</f>
        <v/>
      </c>
      <c r="JS48" s="151" t="str">
        <f t="shared" si="23"/>
        <v/>
      </c>
      <c r="JT48" s="151" t="str">
        <f t="shared" si="24"/>
        <v/>
      </c>
      <c r="JU48" s="103"/>
      <c r="JV48" s="142" t="str">
        <f>IFERROR(VLOOKUP('2.Datos'!BV48,Listas!$D$37:$E$41,2,FALSE),"")</f>
        <v/>
      </c>
      <c r="JW48" s="142" t="str">
        <f>IFERROR(VLOOKUP('2.Datos'!BW48,Listas!$D$44:$E$48,2,FALSE),"")</f>
        <v/>
      </c>
      <c r="JX48" s="151" t="str">
        <f t="shared" si="25"/>
        <v/>
      </c>
      <c r="JY48" s="151" t="str">
        <f t="shared" si="26"/>
        <v/>
      </c>
      <c r="JZ48" s="103"/>
      <c r="KA48" s="142" t="str">
        <f>IFERROR(VLOOKUP('2.Datos'!BZ48,Listas!$D$37:$E$41,2,FALSE),"")</f>
        <v/>
      </c>
      <c r="KB48" s="142" t="str">
        <f>IFERROR(VLOOKUP('2.Datos'!CA48,Listas!$D$44:$E$48,2,FALSE),"")</f>
        <v/>
      </c>
      <c r="KC48" s="151" t="str">
        <f t="shared" si="27"/>
        <v/>
      </c>
      <c r="KD48" s="151" t="str">
        <f t="shared" si="28"/>
        <v/>
      </c>
      <c r="KE48" s="103"/>
      <c r="KF48" s="142" t="str">
        <f>IFERROR(VLOOKUP('2.Datos'!CD48,Listas!$D$37:$E$41,2,FALSE),"")</f>
        <v/>
      </c>
      <c r="KG48" s="142" t="str">
        <f>IFERROR(VLOOKUP('2.Datos'!CE48,Listas!$D$44:$E$48,2,FALSE),"")</f>
        <v/>
      </c>
      <c r="KH48" s="151" t="str">
        <f t="shared" si="29"/>
        <v/>
      </c>
      <c r="KI48" s="151" t="str">
        <f t="shared" si="30"/>
        <v/>
      </c>
      <c r="KJ48" s="103"/>
      <c r="KK48" s="142" t="str">
        <f>IFERROR(VLOOKUP('2.Datos'!CH48,Listas!$D$37:$E$41,2,FALSE),"")</f>
        <v/>
      </c>
      <c r="KL48" s="142" t="str">
        <f>IFERROR(VLOOKUP('2.Datos'!CI48,Listas!$D$44:$E$48,2,FALSE),"")</f>
        <v/>
      </c>
      <c r="KM48" s="151" t="str">
        <f t="shared" si="31"/>
        <v/>
      </c>
      <c r="KN48" s="151" t="str">
        <f t="shared" si="32"/>
        <v/>
      </c>
      <c r="KO48" s="103"/>
      <c r="KP48" s="142" t="str">
        <f>IFERROR(VLOOKUP('2.Datos'!CL48,Listas!$D$37:$E$41,2,FALSE),"")</f>
        <v/>
      </c>
      <c r="KQ48" s="142" t="str">
        <f>IFERROR(VLOOKUP('2.Datos'!CM48,Listas!$D$44:$E$48,2,FALSE),"")</f>
        <v/>
      </c>
      <c r="KR48" s="151" t="str">
        <f t="shared" si="33"/>
        <v/>
      </c>
      <c r="KS48" s="151" t="str">
        <f t="shared" si="34"/>
        <v/>
      </c>
      <c r="KT48" s="103"/>
      <c r="KU48" s="142" t="str">
        <f>IFERROR(VLOOKUP('2.Datos'!CP48,Listas!$D$37:$E$41,2,FALSE),"")</f>
        <v/>
      </c>
      <c r="KV48" s="142" t="str">
        <f>IFERROR(VLOOKUP('2.Datos'!CQ48,Listas!$D$44:$E$48,2,FALSE),"")</f>
        <v/>
      </c>
      <c r="KW48" s="151" t="str">
        <f t="shared" si="35"/>
        <v/>
      </c>
      <c r="KX48" s="151" t="str">
        <f t="shared" si="36"/>
        <v/>
      </c>
      <c r="KY48" s="103"/>
      <c r="KZ48" s="142" t="str">
        <f>IFERROR(VLOOKUP('2.Datos'!CT48,Listas!$D$37:$E$41,2,FALSE),"")</f>
        <v/>
      </c>
      <c r="LA48" s="142" t="str">
        <f>IFERROR(VLOOKUP('2.Datos'!CU48,Listas!$D$44:$E$48,2,FALSE),"")</f>
        <v/>
      </c>
      <c r="LB48" s="151" t="str">
        <f t="shared" si="37"/>
        <v/>
      </c>
      <c r="LC48" s="151" t="str">
        <f t="shared" si="38"/>
        <v/>
      </c>
      <c r="LD48" s="103"/>
      <c r="LE48" s="142" t="str">
        <f>IFERROR(VLOOKUP('2.Datos'!CX48,Listas!$D$37:$E$41,2,FALSE),"")</f>
        <v/>
      </c>
      <c r="LF48" s="142" t="str">
        <f>IFERROR(VLOOKUP('2.Datos'!CY48,Listas!$D$44:$E$48,2,FALSE),"")</f>
        <v/>
      </c>
      <c r="LG48" s="151" t="str">
        <f t="shared" si="39"/>
        <v/>
      </c>
      <c r="LH48" s="151" t="str">
        <f t="shared" si="40"/>
        <v/>
      </c>
      <c r="LI48" s="103"/>
      <c r="LJ48" s="142" t="str">
        <f>IFERROR(VLOOKUP('2.Datos'!DB48,Listas!$D$37:$E$41,2,FALSE),"")</f>
        <v/>
      </c>
      <c r="LK48" s="142" t="str">
        <f>IFERROR(VLOOKUP('2.Datos'!DC48,Listas!$D$44:$E$48,2,FALSE),"")</f>
        <v/>
      </c>
      <c r="LL48" s="151" t="str">
        <f t="shared" si="41"/>
        <v/>
      </c>
      <c r="LM48" s="151" t="str">
        <f t="shared" si="42"/>
        <v/>
      </c>
      <c r="LN48" s="103"/>
      <c r="LO48" s="142" t="str">
        <f>IFERROR(VLOOKUP('2.Datos'!DF48,Listas!$D$37:$E$41,2,FALSE),"")</f>
        <v/>
      </c>
      <c r="LP48" s="142" t="str">
        <f>IFERROR(VLOOKUP('2.Datos'!DG48,Listas!$D$44:$E$48,2,FALSE),"")</f>
        <v/>
      </c>
      <c r="LQ48" s="151" t="str">
        <f t="shared" si="43"/>
        <v/>
      </c>
      <c r="LR48" s="151" t="str">
        <f t="shared" si="44"/>
        <v/>
      </c>
      <c r="LS48" s="103"/>
      <c r="LT48" s="142" t="str">
        <f>IFERROR(VLOOKUP('2.Datos'!DJ48,Listas!$D$37:$E$41,2,FALSE),"")</f>
        <v/>
      </c>
      <c r="LU48" s="142" t="str">
        <f>IFERROR(VLOOKUP('2.Datos'!DK48,Listas!$D$44:$E$48,2,FALSE),"")</f>
        <v/>
      </c>
      <c r="LV48" s="151" t="str">
        <f t="shared" si="45"/>
        <v/>
      </c>
      <c r="LW48" s="151" t="str">
        <f t="shared" si="46"/>
        <v/>
      </c>
      <c r="LX48" s="103"/>
      <c r="LY48" s="142" t="str">
        <f>IFERROR(VLOOKUP('2.Datos'!DN48,Listas!$D$37:$E$41,2,FALSE),"")</f>
        <v/>
      </c>
      <c r="LZ48" s="142" t="str">
        <f>IFERROR(VLOOKUP('2.Datos'!DO48,Listas!$D$44:$E$48,2,FALSE),"")</f>
        <v/>
      </c>
      <c r="MA48" s="151" t="str">
        <f t="shared" si="47"/>
        <v/>
      </c>
      <c r="MB48" s="151" t="str">
        <f t="shared" si="48"/>
        <v/>
      </c>
      <c r="MC48" s="103"/>
      <c r="MD48" s="142" t="str">
        <f>IFERROR(VLOOKUP('2.Datos'!DR48,Listas!$D$37:$E$41,2,FALSE),"")</f>
        <v/>
      </c>
      <c r="ME48" s="142" t="str">
        <f>IFERROR(VLOOKUP('2.Datos'!DS48,Listas!$D$44:$E$48,2,FALSE),"")</f>
        <v/>
      </c>
      <c r="MF48" s="151" t="str">
        <f t="shared" si="49"/>
        <v/>
      </c>
      <c r="MG48" s="151" t="str">
        <f t="shared" si="50"/>
        <v/>
      </c>
      <c r="MH48"/>
    </row>
    <row r="49" spans="1:346" ht="46.5" customHeight="1" x14ac:dyDescent="0.25">
      <c r="A49" s="232"/>
      <c r="B49" s="223"/>
      <c r="C49" s="223"/>
      <c r="D49" s="225"/>
      <c r="E49" s="225"/>
      <c r="F49" s="226"/>
      <c r="G49" s="223"/>
      <c r="H49" s="226"/>
      <c r="I49" s="226"/>
      <c r="J49" s="226"/>
      <c r="K49" s="226"/>
      <c r="L49" s="227"/>
      <c r="M49" s="224"/>
      <c r="N49" s="228"/>
      <c r="O49" s="228"/>
      <c r="P49" s="228"/>
      <c r="Q49" s="228"/>
      <c r="R49" s="228"/>
      <c r="S49" s="228"/>
      <c r="T49" s="228"/>
      <c r="U49" s="228"/>
      <c r="V49" s="223"/>
      <c r="W49" s="223"/>
      <c r="X49" s="229" t="str">
        <f>IF(AND(HP49&gt;=32,HP49&lt;=80),Listas!$G$36,IF(AND(HP49&gt;=16,HP49&lt;=24),Listas!$G$37,IF(AND(HP49&gt;=5,HP49&lt;=12),Listas!$G$38,IF(AND(HP49&gt;=1,HP49&lt;=4),Listas!$G$39,"-"))))</f>
        <v>-</v>
      </c>
      <c r="Y49" s="230" t="str">
        <f t="shared" si="2"/>
        <v/>
      </c>
      <c r="Z49" s="230" t="str">
        <f>IFERROR(VLOOKUP(L49,Listas!$H$4:$I$8,2,FALSE),"")</f>
        <v/>
      </c>
      <c r="AA49" s="233"/>
      <c r="AB49" s="234"/>
      <c r="AC49" s="231"/>
      <c r="AD49" s="223"/>
      <c r="AE49" s="223"/>
      <c r="AF49" s="113" t="str">
        <f>IF(AND(HU49&gt;=32,HU49&lt;=80),Listas!$G$36,IF(AND(HU49&gt;=16,HU49&lt;=24),Listas!$G$37,IF(AND(HU49&gt;=5,HU49&lt;=12),Listas!$G$38,IF(AND(HU49&gt;=1,HU49&lt;=4),Listas!$G$39,"-"))))</f>
        <v>-</v>
      </c>
      <c r="AG49" s="226"/>
      <c r="AH49" s="223"/>
      <c r="AI49" s="223"/>
      <c r="AJ49" s="113" t="str">
        <f>IF(AND(HZ49&gt;=32,HZ49&lt;=80),Listas!$G$36,IF(AND(HZ49&gt;=16,HZ49&lt;=24),Listas!$G$37,IF(AND(HZ49&gt;=5,HZ49&lt;=12),Listas!$G$38,IF(AND(HZ49&gt;=1,HZ49&lt;=4),Listas!$G$39,"-"))))</f>
        <v>-</v>
      </c>
      <c r="AK49" s="226"/>
      <c r="AL49" s="223"/>
      <c r="AM49" s="223"/>
      <c r="AN49" s="113" t="str">
        <f>IF(AND(IE49&gt;=32,IE49&lt;=80),Listas!$G$36,IF(AND(IE49&gt;=16,IE49&lt;=24),Listas!$G$37,IF(AND(IE49&gt;=5,IE49&lt;=12),Listas!$G$38,IF(AND(IE49&gt;=1,IE49&lt;=4),Listas!$G$39,"-"))))</f>
        <v>-</v>
      </c>
      <c r="AO49" s="226"/>
      <c r="AP49" s="223"/>
      <c r="AQ49" s="223"/>
      <c r="AR49" s="113" t="str">
        <f>IF(AND(IJ49&gt;=32,IJ49&lt;=80),Listas!$G$36,IF(AND(IJ49&gt;=16,IJ49&lt;=24),Listas!$G$37,IF(AND(IJ49&gt;=5,IJ49&lt;=12),Listas!$G$38,IF(AND(IJ49&gt;=1,IJ49&lt;=4),Listas!$G$39,"-"))))</f>
        <v>-</v>
      </c>
      <c r="AS49" s="226"/>
      <c r="AT49" s="223"/>
      <c r="AU49" s="223"/>
      <c r="AV49" s="113" t="str">
        <f>IF(AND(IO49&gt;=32,IO49&lt;=80),Listas!$G$36,IF(AND(IO49&gt;=16,IO49&lt;=24),Listas!$G$37,IF(AND(IO49&gt;=5,IO49&lt;=12),Listas!$G$38,IF(AND(IO49&gt;=1,IO49&lt;=4),Listas!$G$39,"-"))))</f>
        <v>-</v>
      </c>
      <c r="AW49" s="226"/>
      <c r="AX49" s="223"/>
      <c r="AY49" s="223"/>
      <c r="AZ49" s="113" t="str">
        <f>IF(AND(IT49&gt;=32,IT49&lt;=80),Listas!$G$36,IF(AND(IT49&gt;=16,IT49&lt;=24),Listas!$G$37,IF(AND(IT49&gt;=5,IT49&lt;=12),Listas!$G$38,IF(AND(IT49&gt;=1,IT49&lt;=4),Listas!$G$39,"-"))))</f>
        <v>-</v>
      </c>
      <c r="BA49" s="226"/>
      <c r="BB49" s="223"/>
      <c r="BC49" s="223"/>
      <c r="BD49" s="113" t="str">
        <f>IF(AND(IY49&gt;=32,IY49&lt;=80),Listas!$G$36,IF(AND(IY49&gt;=16,IY49&lt;=24),Listas!$G$37,IF(AND(IY49&gt;=5,IY49&lt;=12),Listas!$G$38,IF(AND(IY49&gt;=1,IY49&lt;=4),Listas!$G$39,"-"))))</f>
        <v>-</v>
      </c>
      <c r="BE49" s="226"/>
      <c r="BF49" s="223"/>
      <c r="BG49" s="223"/>
      <c r="BH49" s="113" t="str">
        <f>IF(AND(JD49&gt;=32,JD49&lt;=80),Listas!$G$36,IF(AND(JD49&gt;=16,JD49&lt;=24),Listas!$G$37,IF(AND(JD49&gt;=5,JD49&lt;=12),Listas!$G$38,IF(AND(JD49&gt;=1,JD49&lt;=4),Listas!$G$39,"-"))))</f>
        <v>-</v>
      </c>
      <c r="BI49" s="226"/>
      <c r="BJ49" s="223"/>
      <c r="BK49" s="223"/>
      <c r="BL49" s="113" t="str">
        <f>IF(AND(JI49&gt;=32,JI49&lt;=80),Listas!$G$36,IF(AND(JI49&gt;=16,JI49&lt;=24),Listas!$G$37,IF(AND(JI49&gt;=5,JI49&lt;=12),Listas!$G$38,IF(AND(JI49&gt;=1,JI49&lt;=4),Listas!$G$39,"-"))))</f>
        <v>-</v>
      </c>
      <c r="BM49" s="226"/>
      <c r="BN49" s="223"/>
      <c r="BO49" s="223"/>
      <c r="BP49" s="113" t="str">
        <f>IF(AND(JN49&gt;=32,JN49&lt;=80),Listas!$G$36,IF(AND(JN49&gt;=16,JN49&lt;=24),Listas!$G$37,IF(AND(JN49&gt;=5,JN49&lt;=12),Listas!$G$38,IF(AND(JN49&gt;=1,JN49&lt;=4),Listas!$G$39,"-"))))</f>
        <v>-</v>
      </c>
      <c r="BQ49" s="226"/>
      <c r="BR49" s="223"/>
      <c r="BS49" s="223"/>
      <c r="BT49" s="113" t="str">
        <f>IF(AND(JS49&gt;=32,JS49&lt;=80),Listas!$G$36,IF(AND(JS49&gt;=16,JS49&lt;=24),Listas!$G$37,IF(AND(JS49&gt;=5,JS49&lt;=12),Listas!$G$38,IF(AND(JS49&gt;=1,JS49&lt;=4),Listas!$G$39,"-"))))</f>
        <v>-</v>
      </c>
      <c r="BU49" s="226"/>
      <c r="BV49" s="223"/>
      <c r="BW49" s="223"/>
      <c r="BX49" s="113" t="str">
        <f>IF(AND(JX49&gt;=32,JX49&lt;=80),Listas!$G$36,IF(AND(JX49&gt;=16,JX49&lt;=24),Listas!$G$37,IF(AND(JX49&gt;=5,JX49&lt;=12),Listas!$G$38,IF(AND(JX49&gt;=1,JX49&lt;=4),Listas!$G$39,"-"))))</f>
        <v>-</v>
      </c>
      <c r="BY49" s="226"/>
      <c r="BZ49" s="223"/>
      <c r="CA49" s="223"/>
      <c r="CB49" s="113" t="str">
        <f>IF(AND(KC49&gt;=32,KC49&lt;=80),Listas!$G$36,IF(AND(KC49&gt;=16,KC49&lt;=24),Listas!$G$37,IF(AND(KC49&gt;=5,KC49&lt;=12),Listas!$G$38,IF(AND(KC49&gt;=1,KC49&lt;=4),Listas!$G$39,"-"))))</f>
        <v>-</v>
      </c>
      <c r="CC49" s="226"/>
      <c r="CD49" s="223"/>
      <c r="CE49" s="223"/>
      <c r="CF49" s="113" t="str">
        <f>IF(AND(KH49&gt;=32,KH49&lt;=80),Listas!$G$36,IF(AND(KH49&gt;=16,KH49&lt;=24),Listas!$G$37,IF(AND(KH49&gt;=5,KH49&lt;=12),Listas!$G$38,IF(AND(KH49&gt;=1,KH49&lt;=4),Listas!$G$39,"-"))))</f>
        <v>-</v>
      </c>
      <c r="CG49" s="226"/>
      <c r="CH49" s="223"/>
      <c r="CI49" s="223"/>
      <c r="CJ49" s="113" t="str">
        <f>IF(AND(KM49&gt;=32,KM49&lt;=80),Listas!$G$36,IF(AND(KM49&gt;=16,KM49&lt;=24),Listas!$G$37,IF(AND(KM49&gt;=5,KM49&lt;=12),Listas!$G$38,IF(AND(KM49&gt;=1,KM49&lt;=4),Listas!$G$39,"-"))))</f>
        <v>-</v>
      </c>
      <c r="CK49" s="226"/>
      <c r="CL49" s="223"/>
      <c r="CM49" s="223"/>
      <c r="CN49" s="113" t="str">
        <f>IF(AND(KR49&gt;=32,KR49&lt;=80),Listas!$G$36,IF(AND(KR49&gt;=16,KR49&lt;=24),Listas!$G$37,IF(AND(KR49&gt;=5,KR49&lt;=12),Listas!$G$38,IF(AND(KR49&gt;=1,KR49&lt;=4),Listas!$G$39,"-"))))</f>
        <v>-</v>
      </c>
      <c r="CO49" s="226"/>
      <c r="CP49" s="223"/>
      <c r="CQ49" s="223"/>
      <c r="CR49" s="113" t="str">
        <f>IF(AND(KW49&gt;=32,KW49&lt;=80),Listas!$G$36,IF(AND(KW49&gt;=16,KW49&lt;=24),Listas!$G$37,IF(AND(KW49&gt;=5,KW49&lt;=12),Listas!$G$38,IF(AND(KW49&gt;=1,KW49&lt;=4),Listas!$G$39,"-"))))</f>
        <v>-</v>
      </c>
      <c r="CS49" s="226"/>
      <c r="CT49" s="223"/>
      <c r="CU49" s="223"/>
      <c r="CV49" s="113" t="str">
        <f>IF(AND(LB49&gt;=32,LB49&lt;=80),Listas!$G$36,IF(AND(LB49&gt;=16,LB49&lt;=24),Listas!$G$37,IF(AND(LB49&gt;=5,LB49&lt;=12),Listas!$G$38,IF(AND(LB49&gt;=1,LB49&lt;=4),Listas!$G$39,"-"))))</f>
        <v>-</v>
      </c>
      <c r="CW49" s="226"/>
      <c r="CX49" s="223"/>
      <c r="CY49" s="223"/>
      <c r="CZ49" s="113" t="str">
        <f>IF(AND(LG49&gt;=32,LG49&lt;=80),Listas!$G$36,IF(AND(LG49&gt;=16,LG49&lt;=24),Listas!$G$37,IF(AND(LG49&gt;=5,LG49&lt;=12),Listas!$G$38,IF(AND(LG49&gt;=1,LG49&lt;=4),Listas!$G$39,"-"))))</f>
        <v>-</v>
      </c>
      <c r="DA49" s="226"/>
      <c r="DB49" s="223"/>
      <c r="DC49" s="223"/>
      <c r="DD49" s="113" t="str">
        <f>IF(AND(LL49&gt;=32,LL49&lt;=80),Listas!$G$36,IF(AND(LL49&gt;=16,LL49&lt;=24),Listas!$G$37,IF(AND(LL49&gt;=5,LL49&lt;=12),Listas!$G$38,IF(AND(LL49&gt;=1,LL49&lt;=4),Listas!$G$39,"-"))))</f>
        <v>-</v>
      </c>
      <c r="DE49" s="226"/>
      <c r="DF49" s="223"/>
      <c r="DG49" s="223"/>
      <c r="DH49" s="113" t="str">
        <f>IF(AND(LQ49&gt;=32,LQ49&lt;=80),Listas!$G$36,IF(AND(LQ49&gt;=16,LQ49&lt;=24),Listas!$G$37,IF(AND(LQ49&gt;=5,LQ49&lt;=12),Listas!$G$38,IF(AND(LQ49&gt;=1,LQ49&lt;=4),Listas!$G$39,"-"))))</f>
        <v>-</v>
      </c>
      <c r="DI49" s="226"/>
      <c r="DJ49" s="223"/>
      <c r="DK49" s="223"/>
      <c r="DL49" s="113" t="str">
        <f>IF(AND(LV49&gt;=32,LV49&lt;=80),Listas!$G$36,IF(AND(LV49&gt;=16,LV49&lt;=24),Listas!$G$37,IF(AND(LV49&gt;=5,LV49&lt;=12),Listas!$G$38,IF(AND(LV49&gt;=1,LV49&lt;=4),Listas!$G$39,"-"))))</f>
        <v>-</v>
      </c>
      <c r="DM49" s="226"/>
      <c r="DN49" s="223"/>
      <c r="DO49" s="223"/>
      <c r="DP49" s="113" t="str">
        <f>IF(AND(MA49&gt;=32,MA49&lt;=80),Listas!$G$36,IF(AND(MA49&gt;=16,MA49&lt;=24),Listas!$G$37,IF(AND(MA49&gt;=5,MA49&lt;=12),Listas!$G$38,IF(AND(MA49&gt;=1,MA49&lt;=4),Listas!$G$39,"-"))))</f>
        <v>-</v>
      </c>
      <c r="DQ49" s="226"/>
      <c r="DR49" s="223"/>
      <c r="DS49" s="223"/>
      <c r="DT49" s="113" t="str">
        <f>IF(AND(MF49&gt;=32,MF49&lt;=80),Listas!$G$36,IF(AND(MF49&gt;=16,MF49&lt;=24),Listas!$G$37,IF(AND(MF49&gt;=5,MF49&lt;=12),Listas!$G$38,IF(AND(MF49&gt;=1,MF49&lt;=4),Listas!$G$39,"-"))))</f>
        <v>-</v>
      </c>
      <c r="HM49" s="150" t="str">
        <f>IF('2.Datos'!A49&lt;&gt;"",'2.Datos'!A49,"")</f>
        <v/>
      </c>
      <c r="HN49" s="142" t="str">
        <f>IFERROR(VLOOKUP('2.Datos'!V49,Listas!$D$37:$E$41,2,FALSE),"")</f>
        <v/>
      </c>
      <c r="HO49" s="142" t="str">
        <f>IFERROR(VLOOKUP('2.Datos'!W49,Listas!$D$44:$E$48,2,FALSE),"")</f>
        <v/>
      </c>
      <c r="HP49" s="142" t="str">
        <f t="shared" si="51"/>
        <v/>
      </c>
      <c r="HQ49" s="151" t="str">
        <f t="shared" si="52"/>
        <v/>
      </c>
      <c r="HR49" s="103"/>
      <c r="HS49" s="142" t="str">
        <f>IFERROR(VLOOKUP('2.Datos'!AD49,Listas!$D$37:$E$41,2,FALSE),"")</f>
        <v/>
      </c>
      <c r="HT49" s="142" t="str">
        <f>IFERROR(VLOOKUP('2.Datos'!AE49,Listas!$D$44:$E$48,2,FALSE),"")</f>
        <v/>
      </c>
      <c r="HU49" s="151" t="str">
        <f t="shared" si="3"/>
        <v/>
      </c>
      <c r="HV49" s="151" t="str">
        <f t="shared" si="4"/>
        <v/>
      </c>
      <c r="HW49" s="103"/>
      <c r="HX49" s="142" t="str">
        <f>IFERROR(VLOOKUP('2.Datos'!AH49,Listas!$D$37:$E$41,2,FALSE),"")</f>
        <v/>
      </c>
      <c r="HY49" s="142" t="str">
        <f>IFERROR(VLOOKUP('2.Datos'!AI49,Listas!$D$44:$E$48,2,FALSE),"")</f>
        <v/>
      </c>
      <c r="HZ49" s="151" t="str">
        <f t="shared" si="5"/>
        <v/>
      </c>
      <c r="IA49" s="151" t="str">
        <f t="shared" si="6"/>
        <v/>
      </c>
      <c r="IB49" s="103"/>
      <c r="IC49" s="142" t="str">
        <f>IFERROR(VLOOKUP('2.Datos'!AL49,Listas!$D$37:$E$41,2,FALSE),"")</f>
        <v/>
      </c>
      <c r="ID49" s="142" t="str">
        <f>IFERROR(VLOOKUP('2.Datos'!AM49,Listas!$D$44:$E$48,2,FALSE),"")</f>
        <v/>
      </c>
      <c r="IE49" s="151" t="str">
        <f t="shared" si="7"/>
        <v/>
      </c>
      <c r="IF49" s="151" t="str">
        <f t="shared" si="8"/>
        <v/>
      </c>
      <c r="IG49" s="103"/>
      <c r="IH49" s="142" t="str">
        <f>IFERROR(VLOOKUP('2.Datos'!AP49,Listas!$D$37:$E$41,2,FALSE),"")</f>
        <v/>
      </c>
      <c r="II49" s="142" t="str">
        <f>IFERROR(VLOOKUP('2.Datos'!AQ49,Listas!$D$44:$E$48,2,FALSE),"")</f>
        <v/>
      </c>
      <c r="IJ49" s="151" t="str">
        <f t="shared" si="9"/>
        <v/>
      </c>
      <c r="IK49" s="151" t="str">
        <f t="shared" si="10"/>
        <v/>
      </c>
      <c r="IL49" s="103"/>
      <c r="IM49" s="142" t="str">
        <f>IFERROR(VLOOKUP('2.Datos'!AT49,Listas!$D$37:$E$41,2,FALSE),"")</f>
        <v/>
      </c>
      <c r="IN49" s="142" t="str">
        <f>IFERROR(VLOOKUP('2.Datos'!AU49,Listas!$D$44:$E$48,2,FALSE),"")</f>
        <v/>
      </c>
      <c r="IO49" s="151" t="str">
        <f t="shared" si="11"/>
        <v/>
      </c>
      <c r="IP49" s="151" t="str">
        <f t="shared" si="12"/>
        <v/>
      </c>
      <c r="IQ49" s="103"/>
      <c r="IR49" s="142" t="str">
        <f>IFERROR(VLOOKUP('2.Datos'!AX49,Listas!$D$37:$E$41,2,FALSE),"")</f>
        <v/>
      </c>
      <c r="IS49" s="142" t="str">
        <f>IFERROR(VLOOKUP('2.Datos'!AY49,Listas!$D$44:$E$48,2,FALSE),"")</f>
        <v/>
      </c>
      <c r="IT49" s="151" t="str">
        <f t="shared" si="13"/>
        <v/>
      </c>
      <c r="IU49" s="151" t="str">
        <f t="shared" si="14"/>
        <v/>
      </c>
      <c r="IV49" s="103"/>
      <c r="IW49" s="142" t="str">
        <f>IFERROR(VLOOKUP('2.Datos'!BB49,Listas!$D$37:$E$41,2,FALSE),"")</f>
        <v/>
      </c>
      <c r="IX49" s="142" t="str">
        <f>IFERROR(VLOOKUP('2.Datos'!BC49,Listas!$D$44:$E$48,2,FALSE),"")</f>
        <v/>
      </c>
      <c r="IY49" s="151" t="str">
        <f t="shared" si="15"/>
        <v/>
      </c>
      <c r="IZ49" s="151" t="str">
        <f t="shared" si="16"/>
        <v/>
      </c>
      <c r="JA49" s="103"/>
      <c r="JB49" s="142" t="str">
        <f>IFERROR(VLOOKUP('2.Datos'!BF49,Listas!$D$37:$E$41,2,FALSE),"")</f>
        <v/>
      </c>
      <c r="JC49" s="142" t="str">
        <f>IFERROR(VLOOKUP('2.Datos'!BG49,Listas!$D$44:$E$48,2,FALSE),"")</f>
        <v/>
      </c>
      <c r="JD49" s="151" t="str">
        <f t="shared" si="17"/>
        <v/>
      </c>
      <c r="JE49" s="151" t="str">
        <f t="shared" si="18"/>
        <v/>
      </c>
      <c r="JF49" s="103"/>
      <c r="JG49" s="142" t="str">
        <f>IFERROR(VLOOKUP('2.Datos'!BJ49,Listas!$D$37:$E$41,2,FALSE),"")</f>
        <v/>
      </c>
      <c r="JH49" s="142" t="str">
        <f>IFERROR(VLOOKUP('2.Datos'!BK49,Listas!$D$44:$E$48,2,FALSE),"")</f>
        <v/>
      </c>
      <c r="JI49" s="151" t="str">
        <f t="shared" si="19"/>
        <v/>
      </c>
      <c r="JJ49" s="151" t="str">
        <f t="shared" si="20"/>
        <v/>
      </c>
      <c r="JK49" s="103"/>
      <c r="JL49" s="142" t="str">
        <f>IFERROR(VLOOKUP('2.Datos'!BN49,Listas!$D$37:$E$41,2,FALSE),"")</f>
        <v/>
      </c>
      <c r="JM49" s="142" t="str">
        <f>IFERROR(VLOOKUP('2.Datos'!BO49,Listas!$D$44:$E$48,2,FALSE),"")</f>
        <v/>
      </c>
      <c r="JN49" s="151" t="str">
        <f t="shared" si="21"/>
        <v/>
      </c>
      <c r="JO49" s="151" t="str">
        <f t="shared" si="22"/>
        <v/>
      </c>
      <c r="JP49" s="103"/>
      <c r="JQ49" s="142" t="str">
        <f>IFERROR(VLOOKUP('2.Datos'!BR49,Listas!$D$37:$E$41,2,FALSE),"")</f>
        <v/>
      </c>
      <c r="JR49" s="142" t="str">
        <f>IFERROR(VLOOKUP('2.Datos'!BS49,Listas!$D$44:$E$48,2,FALSE),"")</f>
        <v/>
      </c>
      <c r="JS49" s="151" t="str">
        <f t="shared" si="23"/>
        <v/>
      </c>
      <c r="JT49" s="151" t="str">
        <f t="shared" si="24"/>
        <v/>
      </c>
      <c r="JU49" s="103"/>
      <c r="JV49" s="142" t="str">
        <f>IFERROR(VLOOKUP('2.Datos'!BV49,Listas!$D$37:$E$41,2,FALSE),"")</f>
        <v/>
      </c>
      <c r="JW49" s="142" t="str">
        <f>IFERROR(VLOOKUP('2.Datos'!BW49,Listas!$D$44:$E$48,2,FALSE),"")</f>
        <v/>
      </c>
      <c r="JX49" s="151" t="str">
        <f t="shared" si="25"/>
        <v/>
      </c>
      <c r="JY49" s="151" t="str">
        <f t="shared" si="26"/>
        <v/>
      </c>
      <c r="JZ49" s="103"/>
      <c r="KA49" s="142" t="str">
        <f>IFERROR(VLOOKUP('2.Datos'!BZ49,Listas!$D$37:$E$41,2,FALSE),"")</f>
        <v/>
      </c>
      <c r="KB49" s="142" t="str">
        <f>IFERROR(VLOOKUP('2.Datos'!CA49,Listas!$D$44:$E$48,2,FALSE),"")</f>
        <v/>
      </c>
      <c r="KC49" s="151" t="str">
        <f t="shared" si="27"/>
        <v/>
      </c>
      <c r="KD49" s="151" t="str">
        <f t="shared" si="28"/>
        <v/>
      </c>
      <c r="KE49" s="103"/>
      <c r="KF49" s="142" t="str">
        <f>IFERROR(VLOOKUP('2.Datos'!CD49,Listas!$D$37:$E$41,2,FALSE),"")</f>
        <v/>
      </c>
      <c r="KG49" s="142" t="str">
        <f>IFERROR(VLOOKUP('2.Datos'!CE49,Listas!$D$44:$E$48,2,FALSE),"")</f>
        <v/>
      </c>
      <c r="KH49" s="151" t="str">
        <f t="shared" si="29"/>
        <v/>
      </c>
      <c r="KI49" s="151" t="str">
        <f t="shared" si="30"/>
        <v/>
      </c>
      <c r="KJ49" s="103"/>
      <c r="KK49" s="142" t="str">
        <f>IFERROR(VLOOKUP('2.Datos'!CH49,Listas!$D$37:$E$41,2,FALSE),"")</f>
        <v/>
      </c>
      <c r="KL49" s="142" t="str">
        <f>IFERROR(VLOOKUP('2.Datos'!CI49,Listas!$D$44:$E$48,2,FALSE),"")</f>
        <v/>
      </c>
      <c r="KM49" s="151" t="str">
        <f t="shared" si="31"/>
        <v/>
      </c>
      <c r="KN49" s="151" t="str">
        <f t="shared" si="32"/>
        <v/>
      </c>
      <c r="KO49" s="103"/>
      <c r="KP49" s="142" t="str">
        <f>IFERROR(VLOOKUP('2.Datos'!CL49,Listas!$D$37:$E$41,2,FALSE),"")</f>
        <v/>
      </c>
      <c r="KQ49" s="142" t="str">
        <f>IFERROR(VLOOKUP('2.Datos'!CM49,Listas!$D$44:$E$48,2,FALSE),"")</f>
        <v/>
      </c>
      <c r="KR49" s="151" t="str">
        <f t="shared" si="33"/>
        <v/>
      </c>
      <c r="KS49" s="151" t="str">
        <f t="shared" si="34"/>
        <v/>
      </c>
      <c r="KT49" s="103"/>
      <c r="KU49" s="142" t="str">
        <f>IFERROR(VLOOKUP('2.Datos'!CP49,Listas!$D$37:$E$41,2,FALSE),"")</f>
        <v/>
      </c>
      <c r="KV49" s="142" t="str">
        <f>IFERROR(VLOOKUP('2.Datos'!CQ49,Listas!$D$44:$E$48,2,FALSE),"")</f>
        <v/>
      </c>
      <c r="KW49" s="151" t="str">
        <f t="shared" si="35"/>
        <v/>
      </c>
      <c r="KX49" s="151" t="str">
        <f t="shared" si="36"/>
        <v/>
      </c>
      <c r="KY49" s="103"/>
      <c r="KZ49" s="142" t="str">
        <f>IFERROR(VLOOKUP('2.Datos'!CT49,Listas!$D$37:$E$41,2,FALSE),"")</f>
        <v/>
      </c>
      <c r="LA49" s="142" t="str">
        <f>IFERROR(VLOOKUP('2.Datos'!CU49,Listas!$D$44:$E$48,2,FALSE),"")</f>
        <v/>
      </c>
      <c r="LB49" s="151" t="str">
        <f t="shared" si="37"/>
        <v/>
      </c>
      <c r="LC49" s="151" t="str">
        <f t="shared" si="38"/>
        <v/>
      </c>
      <c r="LD49" s="103"/>
      <c r="LE49" s="142" t="str">
        <f>IFERROR(VLOOKUP('2.Datos'!CX49,Listas!$D$37:$E$41,2,FALSE),"")</f>
        <v/>
      </c>
      <c r="LF49" s="142" t="str">
        <f>IFERROR(VLOOKUP('2.Datos'!CY49,Listas!$D$44:$E$48,2,FALSE),"")</f>
        <v/>
      </c>
      <c r="LG49" s="151" t="str">
        <f t="shared" si="39"/>
        <v/>
      </c>
      <c r="LH49" s="151" t="str">
        <f t="shared" si="40"/>
        <v/>
      </c>
      <c r="LI49" s="103"/>
      <c r="LJ49" s="142" t="str">
        <f>IFERROR(VLOOKUP('2.Datos'!DB49,Listas!$D$37:$E$41,2,FALSE),"")</f>
        <v/>
      </c>
      <c r="LK49" s="142" t="str">
        <f>IFERROR(VLOOKUP('2.Datos'!DC49,Listas!$D$44:$E$48,2,FALSE),"")</f>
        <v/>
      </c>
      <c r="LL49" s="151" t="str">
        <f t="shared" si="41"/>
        <v/>
      </c>
      <c r="LM49" s="151" t="str">
        <f t="shared" si="42"/>
        <v/>
      </c>
      <c r="LN49" s="103"/>
      <c r="LO49" s="142" t="str">
        <f>IFERROR(VLOOKUP('2.Datos'!DF49,Listas!$D$37:$E$41,2,FALSE),"")</f>
        <v/>
      </c>
      <c r="LP49" s="142" t="str">
        <f>IFERROR(VLOOKUP('2.Datos'!DG49,Listas!$D$44:$E$48,2,FALSE),"")</f>
        <v/>
      </c>
      <c r="LQ49" s="151" t="str">
        <f t="shared" si="43"/>
        <v/>
      </c>
      <c r="LR49" s="151" t="str">
        <f t="shared" si="44"/>
        <v/>
      </c>
      <c r="LS49" s="103"/>
      <c r="LT49" s="142" t="str">
        <f>IFERROR(VLOOKUP('2.Datos'!DJ49,Listas!$D$37:$E$41,2,FALSE),"")</f>
        <v/>
      </c>
      <c r="LU49" s="142" t="str">
        <f>IFERROR(VLOOKUP('2.Datos'!DK49,Listas!$D$44:$E$48,2,FALSE),"")</f>
        <v/>
      </c>
      <c r="LV49" s="151" t="str">
        <f t="shared" si="45"/>
        <v/>
      </c>
      <c r="LW49" s="151" t="str">
        <f t="shared" si="46"/>
        <v/>
      </c>
      <c r="LX49" s="103"/>
      <c r="LY49" s="142" t="str">
        <f>IFERROR(VLOOKUP('2.Datos'!DN49,Listas!$D$37:$E$41,2,FALSE),"")</f>
        <v/>
      </c>
      <c r="LZ49" s="142" t="str">
        <f>IFERROR(VLOOKUP('2.Datos'!DO49,Listas!$D$44:$E$48,2,FALSE),"")</f>
        <v/>
      </c>
      <c r="MA49" s="151" t="str">
        <f t="shared" si="47"/>
        <v/>
      </c>
      <c r="MB49" s="151" t="str">
        <f t="shared" si="48"/>
        <v/>
      </c>
      <c r="MC49" s="103"/>
      <c r="MD49" s="142" t="str">
        <f>IFERROR(VLOOKUP('2.Datos'!DR49,Listas!$D$37:$E$41,2,FALSE),"")</f>
        <v/>
      </c>
      <c r="ME49" s="142" t="str">
        <f>IFERROR(VLOOKUP('2.Datos'!DS49,Listas!$D$44:$E$48,2,FALSE),"")</f>
        <v/>
      </c>
      <c r="MF49" s="151" t="str">
        <f t="shared" si="49"/>
        <v/>
      </c>
      <c r="MG49" s="151" t="str">
        <f t="shared" si="50"/>
        <v/>
      </c>
      <c r="MH49"/>
    </row>
    <row r="50" spans="1:346" ht="46.5" customHeight="1" x14ac:dyDescent="0.25">
      <c r="A50" s="232"/>
      <c r="B50" s="223"/>
      <c r="C50" s="223"/>
      <c r="D50" s="225"/>
      <c r="E50" s="225"/>
      <c r="F50" s="226"/>
      <c r="G50" s="223"/>
      <c r="H50" s="226"/>
      <c r="I50" s="226"/>
      <c r="J50" s="226"/>
      <c r="K50" s="226"/>
      <c r="L50" s="227"/>
      <c r="M50" s="224"/>
      <c r="N50" s="228"/>
      <c r="O50" s="228"/>
      <c r="P50" s="228"/>
      <c r="Q50" s="228"/>
      <c r="R50" s="228"/>
      <c r="S50" s="228"/>
      <c r="T50" s="228"/>
      <c r="U50" s="228"/>
      <c r="V50" s="223"/>
      <c r="W50" s="223"/>
      <c r="X50" s="229" t="str">
        <f>IF(AND(HP50&gt;=32,HP50&lt;=80),Listas!$G$36,IF(AND(HP50&gt;=16,HP50&lt;=24),Listas!$G$37,IF(AND(HP50&gt;=5,HP50&lt;=12),Listas!$G$38,IF(AND(HP50&gt;=1,HP50&lt;=4),Listas!$G$39,"-"))))</f>
        <v>-</v>
      </c>
      <c r="Y50" s="230" t="str">
        <f t="shared" si="2"/>
        <v/>
      </c>
      <c r="Z50" s="230" t="str">
        <f>IFERROR(VLOOKUP(L50,Listas!$H$4:$I$8,2,FALSE),"")</f>
        <v/>
      </c>
      <c r="AA50" s="233"/>
      <c r="AB50" s="234"/>
      <c r="AC50" s="231"/>
      <c r="AD50" s="223"/>
      <c r="AE50" s="223"/>
      <c r="AF50" s="113" t="str">
        <f>IF(AND(HU50&gt;=32,HU50&lt;=80),Listas!$G$36,IF(AND(HU50&gt;=16,HU50&lt;=24),Listas!$G$37,IF(AND(HU50&gt;=5,HU50&lt;=12),Listas!$G$38,IF(AND(HU50&gt;=1,HU50&lt;=4),Listas!$G$39,"-"))))</f>
        <v>-</v>
      </c>
      <c r="AG50" s="226"/>
      <c r="AH50" s="223"/>
      <c r="AI50" s="223"/>
      <c r="AJ50" s="113" t="str">
        <f>IF(AND(HZ50&gt;=32,HZ50&lt;=80),Listas!$G$36,IF(AND(HZ50&gt;=16,HZ50&lt;=24),Listas!$G$37,IF(AND(HZ50&gt;=5,HZ50&lt;=12),Listas!$G$38,IF(AND(HZ50&gt;=1,HZ50&lt;=4),Listas!$G$39,"-"))))</f>
        <v>-</v>
      </c>
      <c r="AK50" s="226"/>
      <c r="AL50" s="223"/>
      <c r="AM50" s="223"/>
      <c r="AN50" s="113" t="str">
        <f>IF(AND(IE50&gt;=32,IE50&lt;=80),Listas!$G$36,IF(AND(IE50&gt;=16,IE50&lt;=24),Listas!$G$37,IF(AND(IE50&gt;=5,IE50&lt;=12),Listas!$G$38,IF(AND(IE50&gt;=1,IE50&lt;=4),Listas!$G$39,"-"))))</f>
        <v>-</v>
      </c>
      <c r="AO50" s="226"/>
      <c r="AP50" s="223"/>
      <c r="AQ50" s="223"/>
      <c r="AR50" s="113" t="str">
        <f>IF(AND(IJ50&gt;=32,IJ50&lt;=80),Listas!$G$36,IF(AND(IJ50&gt;=16,IJ50&lt;=24),Listas!$G$37,IF(AND(IJ50&gt;=5,IJ50&lt;=12),Listas!$G$38,IF(AND(IJ50&gt;=1,IJ50&lt;=4),Listas!$G$39,"-"))))</f>
        <v>-</v>
      </c>
      <c r="AS50" s="226"/>
      <c r="AT50" s="223"/>
      <c r="AU50" s="223"/>
      <c r="AV50" s="113" t="str">
        <f>IF(AND(IO50&gt;=32,IO50&lt;=80),Listas!$G$36,IF(AND(IO50&gt;=16,IO50&lt;=24),Listas!$G$37,IF(AND(IO50&gt;=5,IO50&lt;=12),Listas!$G$38,IF(AND(IO50&gt;=1,IO50&lt;=4),Listas!$G$39,"-"))))</f>
        <v>-</v>
      </c>
      <c r="AW50" s="226"/>
      <c r="AX50" s="223"/>
      <c r="AY50" s="223"/>
      <c r="AZ50" s="113" t="str">
        <f>IF(AND(IT50&gt;=32,IT50&lt;=80),Listas!$G$36,IF(AND(IT50&gt;=16,IT50&lt;=24),Listas!$G$37,IF(AND(IT50&gt;=5,IT50&lt;=12),Listas!$G$38,IF(AND(IT50&gt;=1,IT50&lt;=4),Listas!$G$39,"-"))))</f>
        <v>-</v>
      </c>
      <c r="BA50" s="226"/>
      <c r="BB50" s="223"/>
      <c r="BC50" s="223"/>
      <c r="BD50" s="113" t="str">
        <f>IF(AND(IY50&gt;=32,IY50&lt;=80),Listas!$G$36,IF(AND(IY50&gt;=16,IY50&lt;=24),Listas!$G$37,IF(AND(IY50&gt;=5,IY50&lt;=12),Listas!$G$38,IF(AND(IY50&gt;=1,IY50&lt;=4),Listas!$G$39,"-"))))</f>
        <v>-</v>
      </c>
      <c r="BE50" s="226"/>
      <c r="BF50" s="223"/>
      <c r="BG50" s="223"/>
      <c r="BH50" s="113" t="str">
        <f>IF(AND(JD50&gt;=32,JD50&lt;=80),Listas!$G$36,IF(AND(JD50&gt;=16,JD50&lt;=24),Listas!$G$37,IF(AND(JD50&gt;=5,JD50&lt;=12),Listas!$G$38,IF(AND(JD50&gt;=1,JD50&lt;=4),Listas!$G$39,"-"))))</f>
        <v>-</v>
      </c>
      <c r="BI50" s="226"/>
      <c r="BJ50" s="223"/>
      <c r="BK50" s="223"/>
      <c r="BL50" s="113" t="str">
        <f>IF(AND(JI50&gt;=32,JI50&lt;=80),Listas!$G$36,IF(AND(JI50&gt;=16,JI50&lt;=24),Listas!$G$37,IF(AND(JI50&gt;=5,JI50&lt;=12),Listas!$G$38,IF(AND(JI50&gt;=1,JI50&lt;=4),Listas!$G$39,"-"))))</f>
        <v>-</v>
      </c>
      <c r="BM50" s="226"/>
      <c r="BN50" s="223"/>
      <c r="BO50" s="223"/>
      <c r="BP50" s="113" t="str">
        <f>IF(AND(JN50&gt;=32,JN50&lt;=80),Listas!$G$36,IF(AND(JN50&gt;=16,JN50&lt;=24),Listas!$G$37,IF(AND(JN50&gt;=5,JN50&lt;=12),Listas!$G$38,IF(AND(JN50&gt;=1,JN50&lt;=4),Listas!$G$39,"-"))))</f>
        <v>-</v>
      </c>
      <c r="BQ50" s="226"/>
      <c r="BR50" s="223"/>
      <c r="BS50" s="223"/>
      <c r="BT50" s="113" t="str">
        <f>IF(AND(JS50&gt;=32,JS50&lt;=80),Listas!$G$36,IF(AND(JS50&gt;=16,JS50&lt;=24),Listas!$G$37,IF(AND(JS50&gt;=5,JS50&lt;=12),Listas!$G$38,IF(AND(JS50&gt;=1,JS50&lt;=4),Listas!$G$39,"-"))))</f>
        <v>-</v>
      </c>
      <c r="BU50" s="226"/>
      <c r="BV50" s="223"/>
      <c r="BW50" s="223"/>
      <c r="BX50" s="113" t="str">
        <f>IF(AND(JX50&gt;=32,JX50&lt;=80),Listas!$G$36,IF(AND(JX50&gt;=16,JX50&lt;=24),Listas!$G$37,IF(AND(JX50&gt;=5,JX50&lt;=12),Listas!$G$38,IF(AND(JX50&gt;=1,JX50&lt;=4),Listas!$G$39,"-"))))</f>
        <v>-</v>
      </c>
      <c r="BY50" s="226"/>
      <c r="BZ50" s="223"/>
      <c r="CA50" s="223"/>
      <c r="CB50" s="113" t="str">
        <f>IF(AND(KC50&gt;=32,KC50&lt;=80),Listas!$G$36,IF(AND(KC50&gt;=16,KC50&lt;=24),Listas!$G$37,IF(AND(KC50&gt;=5,KC50&lt;=12),Listas!$G$38,IF(AND(KC50&gt;=1,KC50&lt;=4),Listas!$G$39,"-"))))</f>
        <v>-</v>
      </c>
      <c r="CC50" s="226"/>
      <c r="CD50" s="223"/>
      <c r="CE50" s="223"/>
      <c r="CF50" s="113" t="str">
        <f>IF(AND(KH50&gt;=32,KH50&lt;=80),Listas!$G$36,IF(AND(KH50&gt;=16,KH50&lt;=24),Listas!$G$37,IF(AND(KH50&gt;=5,KH50&lt;=12),Listas!$G$38,IF(AND(KH50&gt;=1,KH50&lt;=4),Listas!$G$39,"-"))))</f>
        <v>-</v>
      </c>
      <c r="CG50" s="226"/>
      <c r="CH50" s="223"/>
      <c r="CI50" s="223"/>
      <c r="CJ50" s="113" t="str">
        <f>IF(AND(KM50&gt;=32,KM50&lt;=80),Listas!$G$36,IF(AND(KM50&gt;=16,KM50&lt;=24),Listas!$G$37,IF(AND(KM50&gt;=5,KM50&lt;=12),Listas!$G$38,IF(AND(KM50&gt;=1,KM50&lt;=4),Listas!$G$39,"-"))))</f>
        <v>-</v>
      </c>
      <c r="CK50" s="226"/>
      <c r="CL50" s="223"/>
      <c r="CM50" s="223"/>
      <c r="CN50" s="113" t="str">
        <f>IF(AND(KR50&gt;=32,KR50&lt;=80),Listas!$G$36,IF(AND(KR50&gt;=16,KR50&lt;=24),Listas!$G$37,IF(AND(KR50&gt;=5,KR50&lt;=12),Listas!$G$38,IF(AND(KR50&gt;=1,KR50&lt;=4),Listas!$G$39,"-"))))</f>
        <v>-</v>
      </c>
      <c r="CO50" s="226"/>
      <c r="CP50" s="223"/>
      <c r="CQ50" s="223"/>
      <c r="CR50" s="113" t="str">
        <f>IF(AND(KW50&gt;=32,KW50&lt;=80),Listas!$G$36,IF(AND(KW50&gt;=16,KW50&lt;=24),Listas!$G$37,IF(AND(KW50&gt;=5,KW50&lt;=12),Listas!$G$38,IF(AND(KW50&gt;=1,KW50&lt;=4),Listas!$G$39,"-"))))</f>
        <v>-</v>
      </c>
      <c r="CS50" s="226"/>
      <c r="CT50" s="223"/>
      <c r="CU50" s="223"/>
      <c r="CV50" s="113" t="str">
        <f>IF(AND(LB50&gt;=32,LB50&lt;=80),Listas!$G$36,IF(AND(LB50&gt;=16,LB50&lt;=24),Listas!$G$37,IF(AND(LB50&gt;=5,LB50&lt;=12),Listas!$G$38,IF(AND(LB50&gt;=1,LB50&lt;=4),Listas!$G$39,"-"))))</f>
        <v>-</v>
      </c>
      <c r="CW50" s="226"/>
      <c r="CX50" s="223"/>
      <c r="CY50" s="223"/>
      <c r="CZ50" s="113" t="str">
        <f>IF(AND(LG50&gt;=32,LG50&lt;=80),Listas!$G$36,IF(AND(LG50&gt;=16,LG50&lt;=24),Listas!$G$37,IF(AND(LG50&gt;=5,LG50&lt;=12),Listas!$G$38,IF(AND(LG50&gt;=1,LG50&lt;=4),Listas!$G$39,"-"))))</f>
        <v>-</v>
      </c>
      <c r="DA50" s="226"/>
      <c r="DB50" s="223"/>
      <c r="DC50" s="223"/>
      <c r="DD50" s="113" t="str">
        <f>IF(AND(LL50&gt;=32,LL50&lt;=80),Listas!$G$36,IF(AND(LL50&gt;=16,LL50&lt;=24),Listas!$G$37,IF(AND(LL50&gt;=5,LL50&lt;=12),Listas!$G$38,IF(AND(LL50&gt;=1,LL50&lt;=4),Listas!$G$39,"-"))))</f>
        <v>-</v>
      </c>
      <c r="DE50" s="226"/>
      <c r="DF50" s="223"/>
      <c r="DG50" s="223"/>
      <c r="DH50" s="113" t="str">
        <f>IF(AND(LQ50&gt;=32,LQ50&lt;=80),Listas!$G$36,IF(AND(LQ50&gt;=16,LQ50&lt;=24),Listas!$G$37,IF(AND(LQ50&gt;=5,LQ50&lt;=12),Listas!$G$38,IF(AND(LQ50&gt;=1,LQ50&lt;=4),Listas!$G$39,"-"))))</f>
        <v>-</v>
      </c>
      <c r="DI50" s="226"/>
      <c r="DJ50" s="223"/>
      <c r="DK50" s="223"/>
      <c r="DL50" s="113" t="str">
        <f>IF(AND(LV50&gt;=32,LV50&lt;=80),Listas!$G$36,IF(AND(LV50&gt;=16,LV50&lt;=24),Listas!$G$37,IF(AND(LV50&gt;=5,LV50&lt;=12),Listas!$G$38,IF(AND(LV50&gt;=1,LV50&lt;=4),Listas!$G$39,"-"))))</f>
        <v>-</v>
      </c>
      <c r="DM50" s="226"/>
      <c r="DN50" s="223"/>
      <c r="DO50" s="223"/>
      <c r="DP50" s="113" t="str">
        <f>IF(AND(MA50&gt;=32,MA50&lt;=80),Listas!$G$36,IF(AND(MA50&gt;=16,MA50&lt;=24),Listas!$G$37,IF(AND(MA50&gt;=5,MA50&lt;=12),Listas!$G$38,IF(AND(MA50&gt;=1,MA50&lt;=4),Listas!$G$39,"-"))))</f>
        <v>-</v>
      </c>
      <c r="DQ50" s="226"/>
      <c r="DR50" s="223"/>
      <c r="DS50" s="223"/>
      <c r="DT50" s="113" t="str">
        <f>IF(AND(MF50&gt;=32,MF50&lt;=80),Listas!$G$36,IF(AND(MF50&gt;=16,MF50&lt;=24),Listas!$G$37,IF(AND(MF50&gt;=5,MF50&lt;=12),Listas!$G$38,IF(AND(MF50&gt;=1,MF50&lt;=4),Listas!$G$39,"-"))))</f>
        <v>-</v>
      </c>
      <c r="HM50" s="150" t="str">
        <f>IF('2.Datos'!A50&lt;&gt;"",'2.Datos'!A50,"")</f>
        <v/>
      </c>
      <c r="HN50" s="142" t="str">
        <f>IFERROR(VLOOKUP('2.Datos'!V50,Listas!$D$37:$E$41,2,FALSE),"")</f>
        <v/>
      </c>
      <c r="HO50" s="142" t="str">
        <f>IFERROR(VLOOKUP('2.Datos'!W50,Listas!$D$44:$E$48,2,FALSE),"")</f>
        <v/>
      </c>
      <c r="HP50" s="142" t="str">
        <f t="shared" si="51"/>
        <v/>
      </c>
      <c r="HQ50" s="151" t="str">
        <f t="shared" si="52"/>
        <v/>
      </c>
      <c r="HR50" s="103"/>
      <c r="HS50" s="142" t="str">
        <f>IFERROR(VLOOKUP('2.Datos'!AD50,Listas!$D$37:$E$41,2,FALSE),"")</f>
        <v/>
      </c>
      <c r="HT50" s="142" t="str">
        <f>IFERROR(VLOOKUP('2.Datos'!AE50,Listas!$D$44:$E$48,2,FALSE),"")</f>
        <v/>
      </c>
      <c r="HU50" s="151" t="str">
        <f t="shared" si="3"/>
        <v/>
      </c>
      <c r="HV50" s="151" t="str">
        <f t="shared" si="4"/>
        <v/>
      </c>
      <c r="HW50" s="103"/>
      <c r="HX50" s="142" t="str">
        <f>IFERROR(VLOOKUP('2.Datos'!AH50,Listas!$D$37:$E$41,2,FALSE),"")</f>
        <v/>
      </c>
      <c r="HY50" s="142" t="str">
        <f>IFERROR(VLOOKUP('2.Datos'!AI50,Listas!$D$44:$E$48,2,FALSE),"")</f>
        <v/>
      </c>
      <c r="HZ50" s="151" t="str">
        <f t="shared" si="5"/>
        <v/>
      </c>
      <c r="IA50" s="151" t="str">
        <f t="shared" si="6"/>
        <v/>
      </c>
      <c r="IB50" s="103"/>
      <c r="IC50" s="142" t="str">
        <f>IFERROR(VLOOKUP('2.Datos'!AL50,Listas!$D$37:$E$41,2,FALSE),"")</f>
        <v/>
      </c>
      <c r="ID50" s="142" t="str">
        <f>IFERROR(VLOOKUP('2.Datos'!AM50,Listas!$D$44:$E$48,2,FALSE),"")</f>
        <v/>
      </c>
      <c r="IE50" s="151" t="str">
        <f t="shared" si="7"/>
        <v/>
      </c>
      <c r="IF50" s="151" t="str">
        <f t="shared" si="8"/>
        <v/>
      </c>
      <c r="IG50" s="103"/>
      <c r="IH50" s="142" t="str">
        <f>IFERROR(VLOOKUP('2.Datos'!AP50,Listas!$D$37:$E$41,2,FALSE),"")</f>
        <v/>
      </c>
      <c r="II50" s="142" t="str">
        <f>IFERROR(VLOOKUP('2.Datos'!AQ50,Listas!$D$44:$E$48,2,FALSE),"")</f>
        <v/>
      </c>
      <c r="IJ50" s="151" t="str">
        <f t="shared" si="9"/>
        <v/>
      </c>
      <c r="IK50" s="151" t="str">
        <f t="shared" si="10"/>
        <v/>
      </c>
      <c r="IL50" s="103"/>
      <c r="IM50" s="142" t="str">
        <f>IFERROR(VLOOKUP('2.Datos'!AT50,Listas!$D$37:$E$41,2,FALSE),"")</f>
        <v/>
      </c>
      <c r="IN50" s="142" t="str">
        <f>IFERROR(VLOOKUP('2.Datos'!AU50,Listas!$D$44:$E$48,2,FALSE),"")</f>
        <v/>
      </c>
      <c r="IO50" s="151" t="str">
        <f t="shared" si="11"/>
        <v/>
      </c>
      <c r="IP50" s="151" t="str">
        <f t="shared" si="12"/>
        <v/>
      </c>
      <c r="IQ50" s="103"/>
      <c r="IR50" s="142" t="str">
        <f>IFERROR(VLOOKUP('2.Datos'!AX50,Listas!$D$37:$E$41,2,FALSE),"")</f>
        <v/>
      </c>
      <c r="IS50" s="142" t="str">
        <f>IFERROR(VLOOKUP('2.Datos'!AY50,Listas!$D$44:$E$48,2,FALSE),"")</f>
        <v/>
      </c>
      <c r="IT50" s="151" t="str">
        <f t="shared" si="13"/>
        <v/>
      </c>
      <c r="IU50" s="151" t="str">
        <f t="shared" si="14"/>
        <v/>
      </c>
      <c r="IV50" s="103"/>
      <c r="IW50" s="142" t="str">
        <f>IFERROR(VLOOKUP('2.Datos'!BB50,Listas!$D$37:$E$41,2,FALSE),"")</f>
        <v/>
      </c>
      <c r="IX50" s="142" t="str">
        <f>IFERROR(VLOOKUP('2.Datos'!BC50,Listas!$D$44:$E$48,2,FALSE),"")</f>
        <v/>
      </c>
      <c r="IY50" s="151" t="str">
        <f t="shared" si="15"/>
        <v/>
      </c>
      <c r="IZ50" s="151" t="str">
        <f t="shared" si="16"/>
        <v/>
      </c>
      <c r="JA50" s="103"/>
      <c r="JB50" s="142" t="str">
        <f>IFERROR(VLOOKUP('2.Datos'!BF50,Listas!$D$37:$E$41,2,FALSE),"")</f>
        <v/>
      </c>
      <c r="JC50" s="142" t="str">
        <f>IFERROR(VLOOKUP('2.Datos'!BG50,Listas!$D$44:$E$48,2,FALSE),"")</f>
        <v/>
      </c>
      <c r="JD50" s="151" t="str">
        <f t="shared" si="17"/>
        <v/>
      </c>
      <c r="JE50" s="151" t="str">
        <f t="shared" si="18"/>
        <v/>
      </c>
      <c r="JF50" s="103"/>
      <c r="JG50" s="142" t="str">
        <f>IFERROR(VLOOKUP('2.Datos'!BJ50,Listas!$D$37:$E$41,2,FALSE),"")</f>
        <v/>
      </c>
      <c r="JH50" s="142" t="str">
        <f>IFERROR(VLOOKUP('2.Datos'!BK50,Listas!$D$44:$E$48,2,FALSE),"")</f>
        <v/>
      </c>
      <c r="JI50" s="151" t="str">
        <f t="shared" si="19"/>
        <v/>
      </c>
      <c r="JJ50" s="151" t="str">
        <f t="shared" si="20"/>
        <v/>
      </c>
      <c r="JK50" s="103"/>
      <c r="JL50" s="142" t="str">
        <f>IFERROR(VLOOKUP('2.Datos'!BN50,Listas!$D$37:$E$41,2,FALSE),"")</f>
        <v/>
      </c>
      <c r="JM50" s="142" t="str">
        <f>IFERROR(VLOOKUP('2.Datos'!BO50,Listas!$D$44:$E$48,2,FALSE),"")</f>
        <v/>
      </c>
      <c r="JN50" s="151" t="str">
        <f t="shared" si="21"/>
        <v/>
      </c>
      <c r="JO50" s="151" t="str">
        <f t="shared" si="22"/>
        <v/>
      </c>
      <c r="JP50" s="103"/>
      <c r="JQ50" s="142" t="str">
        <f>IFERROR(VLOOKUP('2.Datos'!BR50,Listas!$D$37:$E$41,2,FALSE),"")</f>
        <v/>
      </c>
      <c r="JR50" s="142" t="str">
        <f>IFERROR(VLOOKUP('2.Datos'!BS50,Listas!$D$44:$E$48,2,FALSE),"")</f>
        <v/>
      </c>
      <c r="JS50" s="151" t="str">
        <f t="shared" si="23"/>
        <v/>
      </c>
      <c r="JT50" s="151" t="str">
        <f t="shared" si="24"/>
        <v/>
      </c>
      <c r="JU50" s="103"/>
      <c r="JV50" s="142" t="str">
        <f>IFERROR(VLOOKUP('2.Datos'!BV50,Listas!$D$37:$E$41,2,FALSE),"")</f>
        <v/>
      </c>
      <c r="JW50" s="142" t="str">
        <f>IFERROR(VLOOKUP('2.Datos'!BW50,Listas!$D$44:$E$48,2,FALSE),"")</f>
        <v/>
      </c>
      <c r="JX50" s="151" t="str">
        <f t="shared" si="25"/>
        <v/>
      </c>
      <c r="JY50" s="151" t="str">
        <f t="shared" si="26"/>
        <v/>
      </c>
      <c r="JZ50" s="103"/>
      <c r="KA50" s="142" t="str">
        <f>IFERROR(VLOOKUP('2.Datos'!BZ50,Listas!$D$37:$E$41,2,FALSE),"")</f>
        <v/>
      </c>
      <c r="KB50" s="142" t="str">
        <f>IFERROR(VLOOKUP('2.Datos'!CA50,Listas!$D$44:$E$48,2,FALSE),"")</f>
        <v/>
      </c>
      <c r="KC50" s="151" t="str">
        <f t="shared" si="27"/>
        <v/>
      </c>
      <c r="KD50" s="151" t="str">
        <f t="shared" si="28"/>
        <v/>
      </c>
      <c r="KE50" s="103"/>
      <c r="KF50" s="142" t="str">
        <f>IFERROR(VLOOKUP('2.Datos'!CD50,Listas!$D$37:$E$41,2,FALSE),"")</f>
        <v/>
      </c>
      <c r="KG50" s="142" t="str">
        <f>IFERROR(VLOOKUP('2.Datos'!CE50,Listas!$D$44:$E$48,2,FALSE),"")</f>
        <v/>
      </c>
      <c r="KH50" s="151" t="str">
        <f t="shared" si="29"/>
        <v/>
      </c>
      <c r="KI50" s="151" t="str">
        <f t="shared" si="30"/>
        <v/>
      </c>
      <c r="KJ50" s="103"/>
      <c r="KK50" s="142" t="str">
        <f>IFERROR(VLOOKUP('2.Datos'!CH50,Listas!$D$37:$E$41,2,FALSE),"")</f>
        <v/>
      </c>
      <c r="KL50" s="142" t="str">
        <f>IFERROR(VLOOKUP('2.Datos'!CI50,Listas!$D$44:$E$48,2,FALSE),"")</f>
        <v/>
      </c>
      <c r="KM50" s="151" t="str">
        <f t="shared" si="31"/>
        <v/>
      </c>
      <c r="KN50" s="151" t="str">
        <f t="shared" si="32"/>
        <v/>
      </c>
      <c r="KO50" s="103"/>
      <c r="KP50" s="142" t="str">
        <f>IFERROR(VLOOKUP('2.Datos'!CL50,Listas!$D$37:$E$41,2,FALSE),"")</f>
        <v/>
      </c>
      <c r="KQ50" s="142" t="str">
        <f>IFERROR(VLOOKUP('2.Datos'!CM50,Listas!$D$44:$E$48,2,FALSE),"")</f>
        <v/>
      </c>
      <c r="KR50" s="151" t="str">
        <f t="shared" si="33"/>
        <v/>
      </c>
      <c r="KS50" s="151" t="str">
        <f t="shared" si="34"/>
        <v/>
      </c>
      <c r="KT50" s="103"/>
      <c r="KU50" s="142" t="str">
        <f>IFERROR(VLOOKUP('2.Datos'!CP50,Listas!$D$37:$E$41,2,FALSE),"")</f>
        <v/>
      </c>
      <c r="KV50" s="142" t="str">
        <f>IFERROR(VLOOKUP('2.Datos'!CQ50,Listas!$D$44:$E$48,2,FALSE),"")</f>
        <v/>
      </c>
      <c r="KW50" s="151" t="str">
        <f t="shared" si="35"/>
        <v/>
      </c>
      <c r="KX50" s="151" t="str">
        <f t="shared" si="36"/>
        <v/>
      </c>
      <c r="KY50" s="103"/>
      <c r="KZ50" s="142" t="str">
        <f>IFERROR(VLOOKUP('2.Datos'!CT50,Listas!$D$37:$E$41,2,FALSE),"")</f>
        <v/>
      </c>
      <c r="LA50" s="142" t="str">
        <f>IFERROR(VLOOKUP('2.Datos'!CU50,Listas!$D$44:$E$48,2,FALSE),"")</f>
        <v/>
      </c>
      <c r="LB50" s="151" t="str">
        <f t="shared" si="37"/>
        <v/>
      </c>
      <c r="LC50" s="151" t="str">
        <f t="shared" si="38"/>
        <v/>
      </c>
      <c r="LD50" s="103"/>
      <c r="LE50" s="142" t="str">
        <f>IFERROR(VLOOKUP('2.Datos'!CX50,Listas!$D$37:$E$41,2,FALSE),"")</f>
        <v/>
      </c>
      <c r="LF50" s="142" t="str">
        <f>IFERROR(VLOOKUP('2.Datos'!CY50,Listas!$D$44:$E$48,2,FALSE),"")</f>
        <v/>
      </c>
      <c r="LG50" s="151" t="str">
        <f t="shared" si="39"/>
        <v/>
      </c>
      <c r="LH50" s="151" t="str">
        <f t="shared" si="40"/>
        <v/>
      </c>
      <c r="LI50" s="103"/>
      <c r="LJ50" s="142" t="str">
        <f>IFERROR(VLOOKUP('2.Datos'!DB50,Listas!$D$37:$E$41,2,FALSE),"")</f>
        <v/>
      </c>
      <c r="LK50" s="142" t="str">
        <f>IFERROR(VLOOKUP('2.Datos'!DC50,Listas!$D$44:$E$48,2,FALSE),"")</f>
        <v/>
      </c>
      <c r="LL50" s="151" t="str">
        <f t="shared" si="41"/>
        <v/>
      </c>
      <c r="LM50" s="151" t="str">
        <f t="shared" si="42"/>
        <v/>
      </c>
      <c r="LN50" s="103"/>
      <c r="LO50" s="142" t="str">
        <f>IFERROR(VLOOKUP('2.Datos'!DF50,Listas!$D$37:$E$41,2,FALSE),"")</f>
        <v/>
      </c>
      <c r="LP50" s="142" t="str">
        <f>IFERROR(VLOOKUP('2.Datos'!DG50,Listas!$D$44:$E$48,2,FALSE),"")</f>
        <v/>
      </c>
      <c r="LQ50" s="151" t="str">
        <f t="shared" si="43"/>
        <v/>
      </c>
      <c r="LR50" s="151" t="str">
        <f t="shared" si="44"/>
        <v/>
      </c>
      <c r="LS50" s="103"/>
      <c r="LT50" s="142" t="str">
        <f>IFERROR(VLOOKUP('2.Datos'!DJ50,Listas!$D$37:$E$41,2,FALSE),"")</f>
        <v/>
      </c>
      <c r="LU50" s="142" t="str">
        <f>IFERROR(VLOOKUP('2.Datos'!DK50,Listas!$D$44:$E$48,2,FALSE),"")</f>
        <v/>
      </c>
      <c r="LV50" s="151" t="str">
        <f t="shared" si="45"/>
        <v/>
      </c>
      <c r="LW50" s="151" t="str">
        <f t="shared" si="46"/>
        <v/>
      </c>
      <c r="LX50" s="103"/>
      <c r="LY50" s="142" t="str">
        <f>IFERROR(VLOOKUP('2.Datos'!DN50,Listas!$D$37:$E$41,2,FALSE),"")</f>
        <v/>
      </c>
      <c r="LZ50" s="142" t="str">
        <f>IFERROR(VLOOKUP('2.Datos'!DO50,Listas!$D$44:$E$48,2,FALSE),"")</f>
        <v/>
      </c>
      <c r="MA50" s="151" t="str">
        <f t="shared" si="47"/>
        <v/>
      </c>
      <c r="MB50" s="151" t="str">
        <f t="shared" si="48"/>
        <v/>
      </c>
      <c r="MC50" s="103"/>
      <c r="MD50" s="142" t="str">
        <f>IFERROR(VLOOKUP('2.Datos'!DR50,Listas!$D$37:$E$41,2,FALSE),"")</f>
        <v/>
      </c>
      <c r="ME50" s="142" t="str">
        <f>IFERROR(VLOOKUP('2.Datos'!DS50,Listas!$D$44:$E$48,2,FALSE),"")</f>
        <v/>
      </c>
      <c r="MF50" s="151" t="str">
        <f t="shared" si="49"/>
        <v/>
      </c>
      <c r="MG50" s="151" t="str">
        <f t="shared" si="50"/>
        <v/>
      </c>
      <c r="MH50"/>
    </row>
    <row r="51" spans="1:346" ht="46.5" customHeight="1" x14ac:dyDescent="0.25">
      <c r="A51" s="232"/>
      <c r="B51" s="223"/>
      <c r="C51" s="223"/>
      <c r="D51" s="225"/>
      <c r="E51" s="225"/>
      <c r="F51" s="226"/>
      <c r="G51" s="223"/>
      <c r="H51" s="226"/>
      <c r="I51" s="226"/>
      <c r="J51" s="226"/>
      <c r="K51" s="226"/>
      <c r="L51" s="227"/>
      <c r="M51" s="224"/>
      <c r="N51" s="228"/>
      <c r="O51" s="228"/>
      <c r="P51" s="228"/>
      <c r="Q51" s="228"/>
      <c r="R51" s="228"/>
      <c r="S51" s="228"/>
      <c r="T51" s="228"/>
      <c r="U51" s="228"/>
      <c r="V51" s="223"/>
      <c r="W51" s="223"/>
      <c r="X51" s="229" t="str">
        <f>IF(AND(HP51&gt;=32,HP51&lt;=80),Listas!$G$36,IF(AND(HP51&gt;=16,HP51&lt;=24),Listas!$G$37,IF(AND(HP51&gt;=5,HP51&lt;=12),Listas!$G$38,IF(AND(HP51&gt;=1,HP51&lt;=4),Listas!$G$39,"-"))))</f>
        <v>-</v>
      </c>
      <c r="Y51" s="230" t="str">
        <f t="shared" si="2"/>
        <v/>
      </c>
      <c r="Z51" s="230" t="str">
        <f>IFERROR(VLOOKUP(L51,Listas!$H$4:$I$8,2,FALSE),"")</f>
        <v/>
      </c>
      <c r="AA51" s="233"/>
      <c r="AB51" s="234"/>
      <c r="AC51" s="231"/>
      <c r="AD51" s="223"/>
      <c r="AE51" s="223"/>
      <c r="AF51" s="113" t="str">
        <f>IF(AND(HU51&gt;=32,HU51&lt;=80),Listas!$G$36,IF(AND(HU51&gt;=16,HU51&lt;=24),Listas!$G$37,IF(AND(HU51&gt;=5,HU51&lt;=12),Listas!$G$38,IF(AND(HU51&gt;=1,HU51&lt;=4),Listas!$G$39,"-"))))</f>
        <v>-</v>
      </c>
      <c r="AG51" s="226"/>
      <c r="AH51" s="223"/>
      <c r="AI51" s="223"/>
      <c r="AJ51" s="113" t="str">
        <f>IF(AND(HZ51&gt;=32,HZ51&lt;=80),Listas!$G$36,IF(AND(HZ51&gt;=16,HZ51&lt;=24),Listas!$G$37,IF(AND(HZ51&gt;=5,HZ51&lt;=12),Listas!$G$38,IF(AND(HZ51&gt;=1,HZ51&lt;=4),Listas!$G$39,"-"))))</f>
        <v>-</v>
      </c>
      <c r="AK51" s="226"/>
      <c r="AL51" s="223"/>
      <c r="AM51" s="223"/>
      <c r="AN51" s="113" t="str">
        <f>IF(AND(IE51&gt;=32,IE51&lt;=80),Listas!$G$36,IF(AND(IE51&gt;=16,IE51&lt;=24),Listas!$G$37,IF(AND(IE51&gt;=5,IE51&lt;=12),Listas!$G$38,IF(AND(IE51&gt;=1,IE51&lt;=4),Listas!$G$39,"-"))))</f>
        <v>-</v>
      </c>
      <c r="AO51" s="226"/>
      <c r="AP51" s="223"/>
      <c r="AQ51" s="223"/>
      <c r="AR51" s="113" t="str">
        <f>IF(AND(IJ51&gt;=32,IJ51&lt;=80),Listas!$G$36,IF(AND(IJ51&gt;=16,IJ51&lt;=24),Listas!$G$37,IF(AND(IJ51&gt;=5,IJ51&lt;=12),Listas!$G$38,IF(AND(IJ51&gt;=1,IJ51&lt;=4),Listas!$G$39,"-"))))</f>
        <v>-</v>
      </c>
      <c r="AS51" s="226"/>
      <c r="AT51" s="223"/>
      <c r="AU51" s="223"/>
      <c r="AV51" s="113" t="str">
        <f>IF(AND(IO51&gt;=32,IO51&lt;=80),Listas!$G$36,IF(AND(IO51&gt;=16,IO51&lt;=24),Listas!$G$37,IF(AND(IO51&gt;=5,IO51&lt;=12),Listas!$G$38,IF(AND(IO51&gt;=1,IO51&lt;=4),Listas!$G$39,"-"))))</f>
        <v>-</v>
      </c>
      <c r="AW51" s="226"/>
      <c r="AX51" s="223"/>
      <c r="AY51" s="223"/>
      <c r="AZ51" s="113" t="str">
        <f>IF(AND(IT51&gt;=32,IT51&lt;=80),Listas!$G$36,IF(AND(IT51&gt;=16,IT51&lt;=24),Listas!$G$37,IF(AND(IT51&gt;=5,IT51&lt;=12),Listas!$G$38,IF(AND(IT51&gt;=1,IT51&lt;=4),Listas!$G$39,"-"))))</f>
        <v>-</v>
      </c>
      <c r="BA51" s="226"/>
      <c r="BB51" s="223"/>
      <c r="BC51" s="223"/>
      <c r="BD51" s="113" t="str">
        <f>IF(AND(IY51&gt;=32,IY51&lt;=80),Listas!$G$36,IF(AND(IY51&gt;=16,IY51&lt;=24),Listas!$G$37,IF(AND(IY51&gt;=5,IY51&lt;=12),Listas!$G$38,IF(AND(IY51&gt;=1,IY51&lt;=4),Listas!$G$39,"-"))))</f>
        <v>-</v>
      </c>
      <c r="BE51" s="226"/>
      <c r="BF51" s="223"/>
      <c r="BG51" s="223"/>
      <c r="BH51" s="113" t="str">
        <f>IF(AND(JD51&gt;=32,JD51&lt;=80),Listas!$G$36,IF(AND(JD51&gt;=16,JD51&lt;=24),Listas!$G$37,IF(AND(JD51&gt;=5,JD51&lt;=12),Listas!$G$38,IF(AND(JD51&gt;=1,JD51&lt;=4),Listas!$G$39,"-"))))</f>
        <v>-</v>
      </c>
      <c r="BI51" s="226"/>
      <c r="BJ51" s="223"/>
      <c r="BK51" s="223"/>
      <c r="BL51" s="113" t="str">
        <f>IF(AND(JI51&gt;=32,JI51&lt;=80),Listas!$G$36,IF(AND(JI51&gt;=16,JI51&lt;=24),Listas!$G$37,IF(AND(JI51&gt;=5,JI51&lt;=12),Listas!$G$38,IF(AND(JI51&gt;=1,JI51&lt;=4),Listas!$G$39,"-"))))</f>
        <v>-</v>
      </c>
      <c r="BM51" s="226"/>
      <c r="BN51" s="223"/>
      <c r="BO51" s="223"/>
      <c r="BP51" s="113" t="str">
        <f>IF(AND(JN51&gt;=32,JN51&lt;=80),Listas!$G$36,IF(AND(JN51&gt;=16,JN51&lt;=24),Listas!$G$37,IF(AND(JN51&gt;=5,JN51&lt;=12),Listas!$G$38,IF(AND(JN51&gt;=1,JN51&lt;=4),Listas!$G$39,"-"))))</f>
        <v>-</v>
      </c>
      <c r="BQ51" s="226"/>
      <c r="BR51" s="223"/>
      <c r="BS51" s="223"/>
      <c r="BT51" s="113" t="str">
        <f>IF(AND(JS51&gt;=32,JS51&lt;=80),Listas!$G$36,IF(AND(JS51&gt;=16,JS51&lt;=24),Listas!$G$37,IF(AND(JS51&gt;=5,JS51&lt;=12),Listas!$G$38,IF(AND(JS51&gt;=1,JS51&lt;=4),Listas!$G$39,"-"))))</f>
        <v>-</v>
      </c>
      <c r="BU51" s="226"/>
      <c r="BV51" s="223"/>
      <c r="BW51" s="223"/>
      <c r="BX51" s="113" t="str">
        <f>IF(AND(JX51&gt;=32,JX51&lt;=80),Listas!$G$36,IF(AND(JX51&gt;=16,JX51&lt;=24),Listas!$G$37,IF(AND(JX51&gt;=5,JX51&lt;=12),Listas!$G$38,IF(AND(JX51&gt;=1,JX51&lt;=4),Listas!$G$39,"-"))))</f>
        <v>-</v>
      </c>
      <c r="BY51" s="226"/>
      <c r="BZ51" s="223"/>
      <c r="CA51" s="223"/>
      <c r="CB51" s="113" t="str">
        <f>IF(AND(KC51&gt;=32,KC51&lt;=80),Listas!$G$36,IF(AND(KC51&gt;=16,KC51&lt;=24),Listas!$G$37,IF(AND(KC51&gt;=5,KC51&lt;=12),Listas!$G$38,IF(AND(KC51&gt;=1,KC51&lt;=4),Listas!$G$39,"-"))))</f>
        <v>-</v>
      </c>
      <c r="CC51" s="226"/>
      <c r="CD51" s="223"/>
      <c r="CE51" s="223"/>
      <c r="CF51" s="113" t="str">
        <f>IF(AND(KH51&gt;=32,KH51&lt;=80),Listas!$G$36,IF(AND(KH51&gt;=16,KH51&lt;=24),Listas!$G$37,IF(AND(KH51&gt;=5,KH51&lt;=12),Listas!$G$38,IF(AND(KH51&gt;=1,KH51&lt;=4),Listas!$G$39,"-"))))</f>
        <v>-</v>
      </c>
      <c r="CG51" s="226"/>
      <c r="CH51" s="223"/>
      <c r="CI51" s="223"/>
      <c r="CJ51" s="113" t="str">
        <f>IF(AND(KM51&gt;=32,KM51&lt;=80),Listas!$G$36,IF(AND(KM51&gt;=16,KM51&lt;=24),Listas!$G$37,IF(AND(KM51&gt;=5,KM51&lt;=12),Listas!$G$38,IF(AND(KM51&gt;=1,KM51&lt;=4),Listas!$G$39,"-"))))</f>
        <v>-</v>
      </c>
      <c r="CK51" s="226"/>
      <c r="CL51" s="223"/>
      <c r="CM51" s="223"/>
      <c r="CN51" s="113" t="str">
        <f>IF(AND(KR51&gt;=32,KR51&lt;=80),Listas!$G$36,IF(AND(KR51&gt;=16,KR51&lt;=24),Listas!$G$37,IF(AND(KR51&gt;=5,KR51&lt;=12),Listas!$G$38,IF(AND(KR51&gt;=1,KR51&lt;=4),Listas!$G$39,"-"))))</f>
        <v>-</v>
      </c>
      <c r="CO51" s="226"/>
      <c r="CP51" s="223"/>
      <c r="CQ51" s="223"/>
      <c r="CR51" s="113" t="str">
        <f>IF(AND(KW51&gt;=32,KW51&lt;=80),Listas!$G$36,IF(AND(KW51&gt;=16,KW51&lt;=24),Listas!$G$37,IF(AND(KW51&gt;=5,KW51&lt;=12),Listas!$G$38,IF(AND(KW51&gt;=1,KW51&lt;=4),Listas!$G$39,"-"))))</f>
        <v>-</v>
      </c>
      <c r="CS51" s="226"/>
      <c r="CT51" s="223"/>
      <c r="CU51" s="223"/>
      <c r="CV51" s="113" t="str">
        <f>IF(AND(LB51&gt;=32,LB51&lt;=80),Listas!$G$36,IF(AND(LB51&gt;=16,LB51&lt;=24),Listas!$G$37,IF(AND(LB51&gt;=5,LB51&lt;=12),Listas!$G$38,IF(AND(LB51&gt;=1,LB51&lt;=4),Listas!$G$39,"-"))))</f>
        <v>-</v>
      </c>
      <c r="CW51" s="226"/>
      <c r="CX51" s="223"/>
      <c r="CY51" s="223"/>
      <c r="CZ51" s="113" t="str">
        <f>IF(AND(LG51&gt;=32,LG51&lt;=80),Listas!$G$36,IF(AND(LG51&gt;=16,LG51&lt;=24),Listas!$G$37,IF(AND(LG51&gt;=5,LG51&lt;=12),Listas!$G$38,IF(AND(LG51&gt;=1,LG51&lt;=4),Listas!$G$39,"-"))))</f>
        <v>-</v>
      </c>
      <c r="DA51" s="226"/>
      <c r="DB51" s="223"/>
      <c r="DC51" s="223"/>
      <c r="DD51" s="113" t="str">
        <f>IF(AND(LL51&gt;=32,LL51&lt;=80),Listas!$G$36,IF(AND(LL51&gt;=16,LL51&lt;=24),Listas!$G$37,IF(AND(LL51&gt;=5,LL51&lt;=12),Listas!$G$38,IF(AND(LL51&gt;=1,LL51&lt;=4),Listas!$G$39,"-"))))</f>
        <v>-</v>
      </c>
      <c r="DE51" s="226"/>
      <c r="DF51" s="223"/>
      <c r="DG51" s="223"/>
      <c r="DH51" s="113" t="str">
        <f>IF(AND(LQ51&gt;=32,LQ51&lt;=80),Listas!$G$36,IF(AND(LQ51&gt;=16,LQ51&lt;=24),Listas!$G$37,IF(AND(LQ51&gt;=5,LQ51&lt;=12),Listas!$G$38,IF(AND(LQ51&gt;=1,LQ51&lt;=4),Listas!$G$39,"-"))))</f>
        <v>-</v>
      </c>
      <c r="DI51" s="226"/>
      <c r="DJ51" s="223"/>
      <c r="DK51" s="223"/>
      <c r="DL51" s="113" t="str">
        <f>IF(AND(LV51&gt;=32,LV51&lt;=80),Listas!$G$36,IF(AND(LV51&gt;=16,LV51&lt;=24),Listas!$G$37,IF(AND(LV51&gt;=5,LV51&lt;=12),Listas!$G$38,IF(AND(LV51&gt;=1,LV51&lt;=4),Listas!$G$39,"-"))))</f>
        <v>-</v>
      </c>
      <c r="DM51" s="226"/>
      <c r="DN51" s="223"/>
      <c r="DO51" s="223"/>
      <c r="DP51" s="113" t="str">
        <f>IF(AND(MA51&gt;=32,MA51&lt;=80),Listas!$G$36,IF(AND(MA51&gt;=16,MA51&lt;=24),Listas!$G$37,IF(AND(MA51&gt;=5,MA51&lt;=12),Listas!$G$38,IF(AND(MA51&gt;=1,MA51&lt;=4),Listas!$G$39,"-"))))</f>
        <v>-</v>
      </c>
      <c r="DQ51" s="226"/>
      <c r="DR51" s="223"/>
      <c r="DS51" s="223"/>
      <c r="DT51" s="113" t="str">
        <f>IF(AND(MF51&gt;=32,MF51&lt;=80),Listas!$G$36,IF(AND(MF51&gt;=16,MF51&lt;=24),Listas!$G$37,IF(AND(MF51&gt;=5,MF51&lt;=12),Listas!$G$38,IF(AND(MF51&gt;=1,MF51&lt;=4),Listas!$G$39,"-"))))</f>
        <v>-</v>
      </c>
      <c r="HM51" s="150" t="str">
        <f>IF('2.Datos'!A51&lt;&gt;"",'2.Datos'!A51,"")</f>
        <v/>
      </c>
      <c r="HN51" s="142" t="str">
        <f>IFERROR(VLOOKUP('2.Datos'!V51,Listas!$D$37:$E$41,2,FALSE),"")</f>
        <v/>
      </c>
      <c r="HO51" s="142" t="str">
        <f>IFERROR(VLOOKUP('2.Datos'!W51,Listas!$D$44:$E$48,2,FALSE),"")</f>
        <v/>
      </c>
      <c r="HP51" s="142" t="str">
        <f t="shared" si="51"/>
        <v/>
      </c>
      <c r="HQ51" s="151" t="str">
        <f t="shared" si="52"/>
        <v/>
      </c>
      <c r="HR51" s="103"/>
      <c r="HS51" s="142" t="str">
        <f>IFERROR(VLOOKUP('2.Datos'!AD51,Listas!$D$37:$E$41,2,FALSE),"")</f>
        <v/>
      </c>
      <c r="HT51" s="142" t="str">
        <f>IFERROR(VLOOKUP('2.Datos'!AE51,Listas!$D$44:$E$48,2,FALSE),"")</f>
        <v/>
      </c>
      <c r="HU51" s="151" t="str">
        <f t="shared" si="3"/>
        <v/>
      </c>
      <c r="HV51" s="151" t="str">
        <f t="shared" si="4"/>
        <v/>
      </c>
      <c r="HW51" s="103"/>
      <c r="HX51" s="142" t="str">
        <f>IFERROR(VLOOKUP('2.Datos'!AH51,Listas!$D$37:$E$41,2,FALSE),"")</f>
        <v/>
      </c>
      <c r="HY51" s="142" t="str">
        <f>IFERROR(VLOOKUP('2.Datos'!AI51,Listas!$D$44:$E$48,2,FALSE),"")</f>
        <v/>
      </c>
      <c r="HZ51" s="151" t="str">
        <f t="shared" si="5"/>
        <v/>
      </c>
      <c r="IA51" s="151" t="str">
        <f t="shared" si="6"/>
        <v/>
      </c>
      <c r="IB51" s="103"/>
      <c r="IC51" s="142" t="str">
        <f>IFERROR(VLOOKUP('2.Datos'!AL51,Listas!$D$37:$E$41,2,FALSE),"")</f>
        <v/>
      </c>
      <c r="ID51" s="142" t="str">
        <f>IFERROR(VLOOKUP('2.Datos'!AM51,Listas!$D$44:$E$48,2,FALSE),"")</f>
        <v/>
      </c>
      <c r="IE51" s="151" t="str">
        <f t="shared" si="7"/>
        <v/>
      </c>
      <c r="IF51" s="151" t="str">
        <f t="shared" si="8"/>
        <v/>
      </c>
      <c r="IG51" s="103"/>
      <c r="IH51" s="142" t="str">
        <f>IFERROR(VLOOKUP('2.Datos'!AP51,Listas!$D$37:$E$41,2,FALSE),"")</f>
        <v/>
      </c>
      <c r="II51" s="142" t="str">
        <f>IFERROR(VLOOKUP('2.Datos'!AQ51,Listas!$D$44:$E$48,2,FALSE),"")</f>
        <v/>
      </c>
      <c r="IJ51" s="151" t="str">
        <f t="shared" si="9"/>
        <v/>
      </c>
      <c r="IK51" s="151" t="str">
        <f t="shared" si="10"/>
        <v/>
      </c>
      <c r="IL51" s="103"/>
      <c r="IM51" s="142" t="str">
        <f>IFERROR(VLOOKUP('2.Datos'!AT51,Listas!$D$37:$E$41,2,FALSE),"")</f>
        <v/>
      </c>
      <c r="IN51" s="142" t="str">
        <f>IFERROR(VLOOKUP('2.Datos'!AU51,Listas!$D$44:$E$48,2,FALSE),"")</f>
        <v/>
      </c>
      <c r="IO51" s="151" t="str">
        <f t="shared" si="11"/>
        <v/>
      </c>
      <c r="IP51" s="151" t="str">
        <f t="shared" si="12"/>
        <v/>
      </c>
      <c r="IQ51" s="103"/>
      <c r="IR51" s="142" t="str">
        <f>IFERROR(VLOOKUP('2.Datos'!AX51,Listas!$D$37:$E$41,2,FALSE),"")</f>
        <v/>
      </c>
      <c r="IS51" s="142" t="str">
        <f>IFERROR(VLOOKUP('2.Datos'!AY51,Listas!$D$44:$E$48,2,FALSE),"")</f>
        <v/>
      </c>
      <c r="IT51" s="151" t="str">
        <f t="shared" si="13"/>
        <v/>
      </c>
      <c r="IU51" s="151" t="str">
        <f t="shared" si="14"/>
        <v/>
      </c>
      <c r="IV51" s="103"/>
      <c r="IW51" s="142" t="str">
        <f>IFERROR(VLOOKUP('2.Datos'!BB51,Listas!$D$37:$E$41,2,FALSE),"")</f>
        <v/>
      </c>
      <c r="IX51" s="142" t="str">
        <f>IFERROR(VLOOKUP('2.Datos'!BC51,Listas!$D$44:$E$48,2,FALSE),"")</f>
        <v/>
      </c>
      <c r="IY51" s="151" t="str">
        <f t="shared" si="15"/>
        <v/>
      </c>
      <c r="IZ51" s="151" t="str">
        <f t="shared" si="16"/>
        <v/>
      </c>
      <c r="JA51" s="103"/>
      <c r="JB51" s="142" t="str">
        <f>IFERROR(VLOOKUP('2.Datos'!BF51,Listas!$D$37:$E$41,2,FALSE),"")</f>
        <v/>
      </c>
      <c r="JC51" s="142" t="str">
        <f>IFERROR(VLOOKUP('2.Datos'!BG51,Listas!$D$44:$E$48,2,FALSE),"")</f>
        <v/>
      </c>
      <c r="JD51" s="151" t="str">
        <f t="shared" si="17"/>
        <v/>
      </c>
      <c r="JE51" s="151" t="str">
        <f t="shared" si="18"/>
        <v/>
      </c>
      <c r="JF51" s="103"/>
      <c r="JG51" s="142" t="str">
        <f>IFERROR(VLOOKUP('2.Datos'!BJ51,Listas!$D$37:$E$41,2,FALSE),"")</f>
        <v/>
      </c>
      <c r="JH51" s="142" t="str">
        <f>IFERROR(VLOOKUP('2.Datos'!BK51,Listas!$D$44:$E$48,2,FALSE),"")</f>
        <v/>
      </c>
      <c r="JI51" s="151" t="str">
        <f t="shared" si="19"/>
        <v/>
      </c>
      <c r="JJ51" s="151" t="str">
        <f t="shared" si="20"/>
        <v/>
      </c>
      <c r="JK51" s="103"/>
      <c r="JL51" s="142" t="str">
        <f>IFERROR(VLOOKUP('2.Datos'!BN51,Listas!$D$37:$E$41,2,FALSE),"")</f>
        <v/>
      </c>
      <c r="JM51" s="142" t="str">
        <f>IFERROR(VLOOKUP('2.Datos'!BO51,Listas!$D$44:$E$48,2,FALSE),"")</f>
        <v/>
      </c>
      <c r="JN51" s="151" t="str">
        <f t="shared" si="21"/>
        <v/>
      </c>
      <c r="JO51" s="151" t="str">
        <f t="shared" si="22"/>
        <v/>
      </c>
      <c r="JP51" s="103"/>
      <c r="JQ51" s="142" t="str">
        <f>IFERROR(VLOOKUP('2.Datos'!BR51,Listas!$D$37:$E$41,2,FALSE),"")</f>
        <v/>
      </c>
      <c r="JR51" s="142" t="str">
        <f>IFERROR(VLOOKUP('2.Datos'!BS51,Listas!$D$44:$E$48,2,FALSE),"")</f>
        <v/>
      </c>
      <c r="JS51" s="151" t="str">
        <f t="shared" si="23"/>
        <v/>
      </c>
      <c r="JT51" s="151" t="str">
        <f t="shared" si="24"/>
        <v/>
      </c>
      <c r="JU51" s="103"/>
      <c r="JV51" s="142" t="str">
        <f>IFERROR(VLOOKUP('2.Datos'!BV51,Listas!$D$37:$E$41,2,FALSE),"")</f>
        <v/>
      </c>
      <c r="JW51" s="142" t="str">
        <f>IFERROR(VLOOKUP('2.Datos'!BW51,Listas!$D$44:$E$48,2,FALSE),"")</f>
        <v/>
      </c>
      <c r="JX51" s="151" t="str">
        <f t="shared" si="25"/>
        <v/>
      </c>
      <c r="JY51" s="151" t="str">
        <f t="shared" si="26"/>
        <v/>
      </c>
      <c r="JZ51" s="103"/>
      <c r="KA51" s="142" t="str">
        <f>IFERROR(VLOOKUP('2.Datos'!BZ51,Listas!$D$37:$E$41,2,FALSE),"")</f>
        <v/>
      </c>
      <c r="KB51" s="142" t="str">
        <f>IFERROR(VLOOKUP('2.Datos'!CA51,Listas!$D$44:$E$48,2,FALSE),"")</f>
        <v/>
      </c>
      <c r="KC51" s="151" t="str">
        <f t="shared" si="27"/>
        <v/>
      </c>
      <c r="KD51" s="151" t="str">
        <f t="shared" si="28"/>
        <v/>
      </c>
      <c r="KE51" s="103"/>
      <c r="KF51" s="142" t="str">
        <f>IFERROR(VLOOKUP('2.Datos'!CD51,Listas!$D$37:$E$41,2,FALSE),"")</f>
        <v/>
      </c>
      <c r="KG51" s="142" t="str">
        <f>IFERROR(VLOOKUP('2.Datos'!CE51,Listas!$D$44:$E$48,2,FALSE),"")</f>
        <v/>
      </c>
      <c r="KH51" s="151" t="str">
        <f t="shared" si="29"/>
        <v/>
      </c>
      <c r="KI51" s="151" t="str">
        <f t="shared" si="30"/>
        <v/>
      </c>
      <c r="KJ51" s="103"/>
      <c r="KK51" s="142" t="str">
        <f>IFERROR(VLOOKUP('2.Datos'!CH51,Listas!$D$37:$E$41,2,FALSE),"")</f>
        <v/>
      </c>
      <c r="KL51" s="142" t="str">
        <f>IFERROR(VLOOKUP('2.Datos'!CI51,Listas!$D$44:$E$48,2,FALSE),"")</f>
        <v/>
      </c>
      <c r="KM51" s="151" t="str">
        <f t="shared" si="31"/>
        <v/>
      </c>
      <c r="KN51" s="151" t="str">
        <f t="shared" si="32"/>
        <v/>
      </c>
      <c r="KO51" s="103"/>
      <c r="KP51" s="142" t="str">
        <f>IFERROR(VLOOKUP('2.Datos'!CL51,Listas!$D$37:$E$41,2,FALSE),"")</f>
        <v/>
      </c>
      <c r="KQ51" s="142" t="str">
        <f>IFERROR(VLOOKUP('2.Datos'!CM51,Listas!$D$44:$E$48,2,FALSE),"")</f>
        <v/>
      </c>
      <c r="KR51" s="151" t="str">
        <f t="shared" si="33"/>
        <v/>
      </c>
      <c r="KS51" s="151" t="str">
        <f t="shared" si="34"/>
        <v/>
      </c>
      <c r="KT51" s="103"/>
      <c r="KU51" s="142" t="str">
        <f>IFERROR(VLOOKUP('2.Datos'!CP51,Listas!$D$37:$E$41,2,FALSE),"")</f>
        <v/>
      </c>
      <c r="KV51" s="142" t="str">
        <f>IFERROR(VLOOKUP('2.Datos'!CQ51,Listas!$D$44:$E$48,2,FALSE),"")</f>
        <v/>
      </c>
      <c r="KW51" s="151" t="str">
        <f t="shared" si="35"/>
        <v/>
      </c>
      <c r="KX51" s="151" t="str">
        <f t="shared" si="36"/>
        <v/>
      </c>
      <c r="KY51" s="103"/>
      <c r="KZ51" s="142" t="str">
        <f>IFERROR(VLOOKUP('2.Datos'!CT51,Listas!$D$37:$E$41,2,FALSE),"")</f>
        <v/>
      </c>
      <c r="LA51" s="142" t="str">
        <f>IFERROR(VLOOKUP('2.Datos'!CU51,Listas!$D$44:$E$48,2,FALSE),"")</f>
        <v/>
      </c>
      <c r="LB51" s="151" t="str">
        <f t="shared" si="37"/>
        <v/>
      </c>
      <c r="LC51" s="151" t="str">
        <f t="shared" si="38"/>
        <v/>
      </c>
      <c r="LD51" s="103"/>
      <c r="LE51" s="142" t="str">
        <f>IFERROR(VLOOKUP('2.Datos'!CX51,Listas!$D$37:$E$41,2,FALSE),"")</f>
        <v/>
      </c>
      <c r="LF51" s="142" t="str">
        <f>IFERROR(VLOOKUP('2.Datos'!CY51,Listas!$D$44:$E$48,2,FALSE),"")</f>
        <v/>
      </c>
      <c r="LG51" s="151" t="str">
        <f t="shared" si="39"/>
        <v/>
      </c>
      <c r="LH51" s="151" t="str">
        <f t="shared" si="40"/>
        <v/>
      </c>
      <c r="LI51" s="103"/>
      <c r="LJ51" s="142" t="str">
        <f>IFERROR(VLOOKUP('2.Datos'!DB51,Listas!$D$37:$E$41,2,FALSE),"")</f>
        <v/>
      </c>
      <c r="LK51" s="142" t="str">
        <f>IFERROR(VLOOKUP('2.Datos'!DC51,Listas!$D$44:$E$48,2,FALSE),"")</f>
        <v/>
      </c>
      <c r="LL51" s="151" t="str">
        <f t="shared" si="41"/>
        <v/>
      </c>
      <c r="LM51" s="151" t="str">
        <f t="shared" si="42"/>
        <v/>
      </c>
      <c r="LN51" s="103"/>
      <c r="LO51" s="142" t="str">
        <f>IFERROR(VLOOKUP('2.Datos'!DF51,Listas!$D$37:$E$41,2,FALSE),"")</f>
        <v/>
      </c>
      <c r="LP51" s="142" t="str">
        <f>IFERROR(VLOOKUP('2.Datos'!DG51,Listas!$D$44:$E$48,2,FALSE),"")</f>
        <v/>
      </c>
      <c r="LQ51" s="151" t="str">
        <f t="shared" si="43"/>
        <v/>
      </c>
      <c r="LR51" s="151" t="str">
        <f t="shared" si="44"/>
        <v/>
      </c>
      <c r="LS51" s="103"/>
      <c r="LT51" s="142" t="str">
        <f>IFERROR(VLOOKUP('2.Datos'!DJ51,Listas!$D$37:$E$41,2,FALSE),"")</f>
        <v/>
      </c>
      <c r="LU51" s="142" t="str">
        <f>IFERROR(VLOOKUP('2.Datos'!DK51,Listas!$D$44:$E$48,2,FALSE),"")</f>
        <v/>
      </c>
      <c r="LV51" s="151" t="str">
        <f t="shared" si="45"/>
        <v/>
      </c>
      <c r="LW51" s="151" t="str">
        <f t="shared" si="46"/>
        <v/>
      </c>
      <c r="LX51" s="103"/>
      <c r="LY51" s="142" t="str">
        <f>IFERROR(VLOOKUP('2.Datos'!DN51,Listas!$D$37:$E$41,2,FALSE),"")</f>
        <v/>
      </c>
      <c r="LZ51" s="142" t="str">
        <f>IFERROR(VLOOKUP('2.Datos'!DO51,Listas!$D$44:$E$48,2,FALSE),"")</f>
        <v/>
      </c>
      <c r="MA51" s="151" t="str">
        <f t="shared" si="47"/>
        <v/>
      </c>
      <c r="MB51" s="151" t="str">
        <f t="shared" si="48"/>
        <v/>
      </c>
      <c r="MC51" s="103"/>
      <c r="MD51" s="142" t="str">
        <f>IFERROR(VLOOKUP('2.Datos'!DR51,Listas!$D$37:$E$41,2,FALSE),"")</f>
        <v/>
      </c>
      <c r="ME51" s="142" t="str">
        <f>IFERROR(VLOOKUP('2.Datos'!DS51,Listas!$D$44:$E$48,2,FALSE),"")</f>
        <v/>
      </c>
      <c r="MF51" s="151" t="str">
        <f t="shared" si="49"/>
        <v/>
      </c>
      <c r="MG51" s="151" t="str">
        <f t="shared" si="50"/>
        <v/>
      </c>
      <c r="MH51"/>
    </row>
    <row r="52" spans="1:346" ht="46.5" customHeight="1" x14ac:dyDescent="0.25">
      <c r="A52" s="232"/>
      <c r="B52" s="223"/>
      <c r="C52" s="223"/>
      <c r="D52" s="225"/>
      <c r="E52" s="225"/>
      <c r="F52" s="226"/>
      <c r="G52" s="223"/>
      <c r="H52" s="226"/>
      <c r="I52" s="226"/>
      <c r="J52" s="226"/>
      <c r="K52" s="226"/>
      <c r="L52" s="227"/>
      <c r="M52" s="224"/>
      <c r="N52" s="228"/>
      <c r="O52" s="228"/>
      <c r="P52" s="228"/>
      <c r="Q52" s="228"/>
      <c r="R52" s="228"/>
      <c r="S52" s="228"/>
      <c r="T52" s="228"/>
      <c r="U52" s="228"/>
      <c r="V52" s="223"/>
      <c r="W52" s="223"/>
      <c r="X52" s="229" t="str">
        <f>IF(AND(HP52&gt;=32,HP52&lt;=80),Listas!$G$36,IF(AND(HP52&gt;=16,HP52&lt;=24),Listas!$G$37,IF(AND(HP52&gt;=5,HP52&lt;=12),Listas!$G$38,IF(AND(HP52&gt;=1,HP52&lt;=4),Listas!$G$39,"-"))))</f>
        <v>-</v>
      </c>
      <c r="Y52" s="230" t="str">
        <f t="shared" si="2"/>
        <v/>
      </c>
      <c r="Z52" s="230" t="str">
        <f>IFERROR(VLOOKUP(L52,Listas!$H$4:$I$8,2,FALSE),"")</f>
        <v/>
      </c>
      <c r="AA52" s="233"/>
      <c r="AB52" s="234"/>
      <c r="AC52" s="231"/>
      <c r="AD52" s="223"/>
      <c r="AE52" s="223"/>
      <c r="AF52" s="113" t="str">
        <f>IF(AND(HU52&gt;=32,HU52&lt;=80),Listas!$G$36,IF(AND(HU52&gt;=16,HU52&lt;=24),Listas!$G$37,IF(AND(HU52&gt;=5,HU52&lt;=12),Listas!$G$38,IF(AND(HU52&gt;=1,HU52&lt;=4),Listas!$G$39,"-"))))</f>
        <v>-</v>
      </c>
      <c r="AG52" s="226"/>
      <c r="AH52" s="223"/>
      <c r="AI52" s="223"/>
      <c r="AJ52" s="113" t="str">
        <f>IF(AND(HZ52&gt;=32,HZ52&lt;=80),Listas!$G$36,IF(AND(HZ52&gt;=16,HZ52&lt;=24),Listas!$G$37,IF(AND(HZ52&gt;=5,HZ52&lt;=12),Listas!$G$38,IF(AND(HZ52&gt;=1,HZ52&lt;=4),Listas!$G$39,"-"))))</f>
        <v>-</v>
      </c>
      <c r="AK52" s="226"/>
      <c r="AL52" s="223"/>
      <c r="AM52" s="223"/>
      <c r="AN52" s="113" t="str">
        <f>IF(AND(IE52&gt;=32,IE52&lt;=80),Listas!$G$36,IF(AND(IE52&gt;=16,IE52&lt;=24),Listas!$G$37,IF(AND(IE52&gt;=5,IE52&lt;=12),Listas!$G$38,IF(AND(IE52&gt;=1,IE52&lt;=4),Listas!$G$39,"-"))))</f>
        <v>-</v>
      </c>
      <c r="AO52" s="226"/>
      <c r="AP52" s="223"/>
      <c r="AQ52" s="223"/>
      <c r="AR52" s="113" t="str">
        <f>IF(AND(IJ52&gt;=32,IJ52&lt;=80),Listas!$G$36,IF(AND(IJ52&gt;=16,IJ52&lt;=24),Listas!$G$37,IF(AND(IJ52&gt;=5,IJ52&lt;=12),Listas!$G$38,IF(AND(IJ52&gt;=1,IJ52&lt;=4),Listas!$G$39,"-"))))</f>
        <v>-</v>
      </c>
      <c r="AS52" s="226"/>
      <c r="AT52" s="223"/>
      <c r="AU52" s="223"/>
      <c r="AV52" s="113" t="str">
        <f>IF(AND(IO52&gt;=32,IO52&lt;=80),Listas!$G$36,IF(AND(IO52&gt;=16,IO52&lt;=24),Listas!$G$37,IF(AND(IO52&gt;=5,IO52&lt;=12),Listas!$G$38,IF(AND(IO52&gt;=1,IO52&lt;=4),Listas!$G$39,"-"))))</f>
        <v>-</v>
      </c>
      <c r="AW52" s="226"/>
      <c r="AX52" s="223"/>
      <c r="AY52" s="223"/>
      <c r="AZ52" s="113" t="str">
        <f>IF(AND(IT52&gt;=32,IT52&lt;=80),Listas!$G$36,IF(AND(IT52&gt;=16,IT52&lt;=24),Listas!$G$37,IF(AND(IT52&gt;=5,IT52&lt;=12),Listas!$G$38,IF(AND(IT52&gt;=1,IT52&lt;=4),Listas!$G$39,"-"))))</f>
        <v>-</v>
      </c>
      <c r="BA52" s="226"/>
      <c r="BB52" s="223"/>
      <c r="BC52" s="223"/>
      <c r="BD52" s="113" t="str">
        <f>IF(AND(IY52&gt;=32,IY52&lt;=80),Listas!$G$36,IF(AND(IY52&gt;=16,IY52&lt;=24),Listas!$G$37,IF(AND(IY52&gt;=5,IY52&lt;=12),Listas!$G$38,IF(AND(IY52&gt;=1,IY52&lt;=4),Listas!$G$39,"-"))))</f>
        <v>-</v>
      </c>
      <c r="BE52" s="226"/>
      <c r="BF52" s="223"/>
      <c r="BG52" s="223"/>
      <c r="BH52" s="113" t="str">
        <f>IF(AND(JD52&gt;=32,JD52&lt;=80),Listas!$G$36,IF(AND(JD52&gt;=16,JD52&lt;=24),Listas!$G$37,IF(AND(JD52&gt;=5,JD52&lt;=12),Listas!$G$38,IF(AND(JD52&gt;=1,JD52&lt;=4),Listas!$G$39,"-"))))</f>
        <v>-</v>
      </c>
      <c r="BI52" s="226"/>
      <c r="BJ52" s="223"/>
      <c r="BK52" s="223"/>
      <c r="BL52" s="113" t="str">
        <f>IF(AND(JI52&gt;=32,JI52&lt;=80),Listas!$G$36,IF(AND(JI52&gt;=16,JI52&lt;=24),Listas!$G$37,IF(AND(JI52&gt;=5,JI52&lt;=12),Listas!$G$38,IF(AND(JI52&gt;=1,JI52&lt;=4),Listas!$G$39,"-"))))</f>
        <v>-</v>
      </c>
      <c r="BM52" s="226"/>
      <c r="BN52" s="223"/>
      <c r="BO52" s="223"/>
      <c r="BP52" s="113" t="str">
        <f>IF(AND(JN52&gt;=32,JN52&lt;=80),Listas!$G$36,IF(AND(JN52&gt;=16,JN52&lt;=24),Listas!$G$37,IF(AND(JN52&gt;=5,JN52&lt;=12),Listas!$G$38,IF(AND(JN52&gt;=1,JN52&lt;=4),Listas!$G$39,"-"))))</f>
        <v>-</v>
      </c>
      <c r="BQ52" s="226"/>
      <c r="BR52" s="223"/>
      <c r="BS52" s="223"/>
      <c r="BT52" s="113" t="str">
        <f>IF(AND(JS52&gt;=32,JS52&lt;=80),Listas!$G$36,IF(AND(JS52&gt;=16,JS52&lt;=24),Listas!$G$37,IF(AND(JS52&gt;=5,JS52&lt;=12),Listas!$G$38,IF(AND(JS52&gt;=1,JS52&lt;=4),Listas!$G$39,"-"))))</f>
        <v>-</v>
      </c>
      <c r="BU52" s="226"/>
      <c r="BV52" s="223"/>
      <c r="BW52" s="223"/>
      <c r="BX52" s="113" t="str">
        <f>IF(AND(JX52&gt;=32,JX52&lt;=80),Listas!$G$36,IF(AND(JX52&gt;=16,JX52&lt;=24),Listas!$G$37,IF(AND(JX52&gt;=5,JX52&lt;=12),Listas!$G$38,IF(AND(JX52&gt;=1,JX52&lt;=4),Listas!$G$39,"-"))))</f>
        <v>-</v>
      </c>
      <c r="BY52" s="226"/>
      <c r="BZ52" s="223"/>
      <c r="CA52" s="223"/>
      <c r="CB52" s="113" t="str">
        <f>IF(AND(KC52&gt;=32,KC52&lt;=80),Listas!$G$36,IF(AND(KC52&gt;=16,KC52&lt;=24),Listas!$G$37,IF(AND(KC52&gt;=5,KC52&lt;=12),Listas!$G$38,IF(AND(KC52&gt;=1,KC52&lt;=4),Listas!$G$39,"-"))))</f>
        <v>-</v>
      </c>
      <c r="CC52" s="226"/>
      <c r="CD52" s="223"/>
      <c r="CE52" s="223"/>
      <c r="CF52" s="113" t="str">
        <f>IF(AND(KH52&gt;=32,KH52&lt;=80),Listas!$G$36,IF(AND(KH52&gt;=16,KH52&lt;=24),Listas!$G$37,IF(AND(KH52&gt;=5,KH52&lt;=12),Listas!$G$38,IF(AND(KH52&gt;=1,KH52&lt;=4),Listas!$G$39,"-"))))</f>
        <v>-</v>
      </c>
      <c r="CG52" s="226"/>
      <c r="CH52" s="223"/>
      <c r="CI52" s="223"/>
      <c r="CJ52" s="113" t="str">
        <f>IF(AND(KM52&gt;=32,KM52&lt;=80),Listas!$G$36,IF(AND(KM52&gt;=16,KM52&lt;=24),Listas!$G$37,IF(AND(KM52&gt;=5,KM52&lt;=12),Listas!$G$38,IF(AND(KM52&gt;=1,KM52&lt;=4),Listas!$G$39,"-"))))</f>
        <v>-</v>
      </c>
      <c r="CK52" s="226"/>
      <c r="CL52" s="223"/>
      <c r="CM52" s="223"/>
      <c r="CN52" s="113" t="str">
        <f>IF(AND(KR52&gt;=32,KR52&lt;=80),Listas!$G$36,IF(AND(KR52&gt;=16,KR52&lt;=24),Listas!$G$37,IF(AND(KR52&gt;=5,KR52&lt;=12),Listas!$G$38,IF(AND(KR52&gt;=1,KR52&lt;=4),Listas!$G$39,"-"))))</f>
        <v>-</v>
      </c>
      <c r="CO52" s="226"/>
      <c r="CP52" s="223"/>
      <c r="CQ52" s="223"/>
      <c r="CR52" s="113" t="str">
        <f>IF(AND(KW52&gt;=32,KW52&lt;=80),Listas!$G$36,IF(AND(KW52&gt;=16,KW52&lt;=24),Listas!$G$37,IF(AND(KW52&gt;=5,KW52&lt;=12),Listas!$G$38,IF(AND(KW52&gt;=1,KW52&lt;=4),Listas!$G$39,"-"))))</f>
        <v>-</v>
      </c>
      <c r="CS52" s="226"/>
      <c r="CT52" s="223"/>
      <c r="CU52" s="223"/>
      <c r="CV52" s="113" t="str">
        <f>IF(AND(LB52&gt;=32,LB52&lt;=80),Listas!$G$36,IF(AND(LB52&gt;=16,LB52&lt;=24),Listas!$G$37,IF(AND(LB52&gt;=5,LB52&lt;=12),Listas!$G$38,IF(AND(LB52&gt;=1,LB52&lt;=4),Listas!$G$39,"-"))))</f>
        <v>-</v>
      </c>
      <c r="CW52" s="226"/>
      <c r="CX52" s="223"/>
      <c r="CY52" s="223"/>
      <c r="CZ52" s="113" t="str">
        <f>IF(AND(LG52&gt;=32,LG52&lt;=80),Listas!$G$36,IF(AND(LG52&gt;=16,LG52&lt;=24),Listas!$G$37,IF(AND(LG52&gt;=5,LG52&lt;=12),Listas!$G$38,IF(AND(LG52&gt;=1,LG52&lt;=4),Listas!$G$39,"-"))))</f>
        <v>-</v>
      </c>
      <c r="DA52" s="226"/>
      <c r="DB52" s="223"/>
      <c r="DC52" s="223"/>
      <c r="DD52" s="113" t="str">
        <f>IF(AND(LL52&gt;=32,LL52&lt;=80),Listas!$G$36,IF(AND(LL52&gt;=16,LL52&lt;=24),Listas!$G$37,IF(AND(LL52&gt;=5,LL52&lt;=12),Listas!$G$38,IF(AND(LL52&gt;=1,LL52&lt;=4),Listas!$G$39,"-"))))</f>
        <v>-</v>
      </c>
      <c r="DE52" s="226"/>
      <c r="DF52" s="223"/>
      <c r="DG52" s="223"/>
      <c r="DH52" s="113" t="str">
        <f>IF(AND(LQ52&gt;=32,LQ52&lt;=80),Listas!$G$36,IF(AND(LQ52&gt;=16,LQ52&lt;=24),Listas!$G$37,IF(AND(LQ52&gt;=5,LQ52&lt;=12),Listas!$G$38,IF(AND(LQ52&gt;=1,LQ52&lt;=4),Listas!$G$39,"-"))))</f>
        <v>-</v>
      </c>
      <c r="DI52" s="226"/>
      <c r="DJ52" s="223"/>
      <c r="DK52" s="223"/>
      <c r="DL52" s="113" t="str">
        <f>IF(AND(LV52&gt;=32,LV52&lt;=80),Listas!$G$36,IF(AND(LV52&gt;=16,LV52&lt;=24),Listas!$G$37,IF(AND(LV52&gt;=5,LV52&lt;=12),Listas!$G$38,IF(AND(LV52&gt;=1,LV52&lt;=4),Listas!$G$39,"-"))))</f>
        <v>-</v>
      </c>
      <c r="DM52" s="226"/>
      <c r="DN52" s="223"/>
      <c r="DO52" s="223"/>
      <c r="DP52" s="113" t="str">
        <f>IF(AND(MA52&gt;=32,MA52&lt;=80),Listas!$G$36,IF(AND(MA52&gt;=16,MA52&lt;=24),Listas!$G$37,IF(AND(MA52&gt;=5,MA52&lt;=12),Listas!$G$38,IF(AND(MA52&gt;=1,MA52&lt;=4),Listas!$G$39,"-"))))</f>
        <v>-</v>
      </c>
      <c r="DQ52" s="226"/>
      <c r="DR52" s="223"/>
      <c r="DS52" s="223"/>
      <c r="DT52" s="113" t="str">
        <f>IF(AND(MF52&gt;=32,MF52&lt;=80),Listas!$G$36,IF(AND(MF52&gt;=16,MF52&lt;=24),Listas!$G$37,IF(AND(MF52&gt;=5,MF52&lt;=12),Listas!$G$38,IF(AND(MF52&gt;=1,MF52&lt;=4),Listas!$G$39,"-"))))</f>
        <v>-</v>
      </c>
      <c r="HM52" s="150" t="str">
        <f>IF('2.Datos'!A52&lt;&gt;"",'2.Datos'!A52,"")</f>
        <v/>
      </c>
      <c r="HN52" s="142" t="str">
        <f>IFERROR(VLOOKUP('2.Datos'!V52,Listas!$D$37:$E$41,2,FALSE),"")</f>
        <v/>
      </c>
      <c r="HO52" s="142" t="str">
        <f>IFERROR(VLOOKUP('2.Datos'!W52,Listas!$D$44:$E$48,2,FALSE),"")</f>
        <v/>
      </c>
      <c r="HP52" s="142" t="str">
        <f t="shared" si="51"/>
        <v/>
      </c>
      <c r="HQ52" s="151" t="str">
        <f t="shared" si="52"/>
        <v/>
      </c>
      <c r="HR52" s="103"/>
      <c r="HS52" s="142" t="str">
        <f>IFERROR(VLOOKUP('2.Datos'!AD52,Listas!$D$37:$E$41,2,FALSE),"")</f>
        <v/>
      </c>
      <c r="HT52" s="142" t="str">
        <f>IFERROR(VLOOKUP('2.Datos'!AE52,Listas!$D$44:$E$48,2,FALSE),"")</f>
        <v/>
      </c>
      <c r="HU52" s="151" t="str">
        <f t="shared" si="3"/>
        <v/>
      </c>
      <c r="HV52" s="151" t="str">
        <f t="shared" si="4"/>
        <v/>
      </c>
      <c r="HW52" s="103"/>
      <c r="HX52" s="142" t="str">
        <f>IFERROR(VLOOKUP('2.Datos'!AH52,Listas!$D$37:$E$41,2,FALSE),"")</f>
        <v/>
      </c>
      <c r="HY52" s="142" t="str">
        <f>IFERROR(VLOOKUP('2.Datos'!AI52,Listas!$D$44:$E$48,2,FALSE),"")</f>
        <v/>
      </c>
      <c r="HZ52" s="151" t="str">
        <f t="shared" si="5"/>
        <v/>
      </c>
      <c r="IA52" s="151" t="str">
        <f t="shared" si="6"/>
        <v/>
      </c>
      <c r="IB52" s="103"/>
      <c r="IC52" s="142" t="str">
        <f>IFERROR(VLOOKUP('2.Datos'!AL52,Listas!$D$37:$E$41,2,FALSE),"")</f>
        <v/>
      </c>
      <c r="ID52" s="142" t="str">
        <f>IFERROR(VLOOKUP('2.Datos'!AM52,Listas!$D$44:$E$48,2,FALSE),"")</f>
        <v/>
      </c>
      <c r="IE52" s="151" t="str">
        <f t="shared" si="7"/>
        <v/>
      </c>
      <c r="IF52" s="151" t="str">
        <f t="shared" si="8"/>
        <v/>
      </c>
      <c r="IG52" s="103"/>
      <c r="IH52" s="142" t="str">
        <f>IFERROR(VLOOKUP('2.Datos'!AP52,Listas!$D$37:$E$41,2,FALSE),"")</f>
        <v/>
      </c>
      <c r="II52" s="142" t="str">
        <f>IFERROR(VLOOKUP('2.Datos'!AQ52,Listas!$D$44:$E$48,2,FALSE),"")</f>
        <v/>
      </c>
      <c r="IJ52" s="151" t="str">
        <f t="shared" si="9"/>
        <v/>
      </c>
      <c r="IK52" s="151" t="str">
        <f t="shared" si="10"/>
        <v/>
      </c>
      <c r="IL52" s="103"/>
      <c r="IM52" s="142" t="str">
        <f>IFERROR(VLOOKUP('2.Datos'!AT52,Listas!$D$37:$E$41,2,FALSE),"")</f>
        <v/>
      </c>
      <c r="IN52" s="142" t="str">
        <f>IFERROR(VLOOKUP('2.Datos'!AU52,Listas!$D$44:$E$48,2,FALSE),"")</f>
        <v/>
      </c>
      <c r="IO52" s="151" t="str">
        <f t="shared" si="11"/>
        <v/>
      </c>
      <c r="IP52" s="151" t="str">
        <f t="shared" si="12"/>
        <v/>
      </c>
      <c r="IQ52" s="103"/>
      <c r="IR52" s="142" t="str">
        <f>IFERROR(VLOOKUP('2.Datos'!AX52,Listas!$D$37:$E$41,2,FALSE),"")</f>
        <v/>
      </c>
      <c r="IS52" s="142" t="str">
        <f>IFERROR(VLOOKUP('2.Datos'!AY52,Listas!$D$44:$E$48,2,FALSE),"")</f>
        <v/>
      </c>
      <c r="IT52" s="151" t="str">
        <f t="shared" si="13"/>
        <v/>
      </c>
      <c r="IU52" s="151" t="str">
        <f t="shared" si="14"/>
        <v/>
      </c>
      <c r="IV52" s="103"/>
      <c r="IW52" s="142" t="str">
        <f>IFERROR(VLOOKUP('2.Datos'!BB52,Listas!$D$37:$E$41,2,FALSE),"")</f>
        <v/>
      </c>
      <c r="IX52" s="142" t="str">
        <f>IFERROR(VLOOKUP('2.Datos'!BC52,Listas!$D$44:$E$48,2,FALSE),"")</f>
        <v/>
      </c>
      <c r="IY52" s="151" t="str">
        <f t="shared" si="15"/>
        <v/>
      </c>
      <c r="IZ52" s="151" t="str">
        <f t="shared" si="16"/>
        <v/>
      </c>
      <c r="JA52" s="103"/>
      <c r="JB52" s="142" t="str">
        <f>IFERROR(VLOOKUP('2.Datos'!BF52,Listas!$D$37:$E$41,2,FALSE),"")</f>
        <v/>
      </c>
      <c r="JC52" s="142" t="str">
        <f>IFERROR(VLOOKUP('2.Datos'!BG52,Listas!$D$44:$E$48,2,FALSE),"")</f>
        <v/>
      </c>
      <c r="JD52" s="151" t="str">
        <f t="shared" si="17"/>
        <v/>
      </c>
      <c r="JE52" s="151" t="str">
        <f t="shared" si="18"/>
        <v/>
      </c>
      <c r="JF52" s="103"/>
      <c r="JG52" s="142" t="str">
        <f>IFERROR(VLOOKUP('2.Datos'!BJ52,Listas!$D$37:$E$41,2,FALSE),"")</f>
        <v/>
      </c>
      <c r="JH52" s="142" t="str">
        <f>IFERROR(VLOOKUP('2.Datos'!BK52,Listas!$D$44:$E$48,2,FALSE),"")</f>
        <v/>
      </c>
      <c r="JI52" s="151" t="str">
        <f t="shared" si="19"/>
        <v/>
      </c>
      <c r="JJ52" s="151" t="str">
        <f t="shared" si="20"/>
        <v/>
      </c>
      <c r="JK52" s="103"/>
      <c r="JL52" s="142" t="str">
        <f>IFERROR(VLOOKUP('2.Datos'!BN52,Listas!$D$37:$E$41,2,FALSE),"")</f>
        <v/>
      </c>
      <c r="JM52" s="142" t="str">
        <f>IFERROR(VLOOKUP('2.Datos'!BO52,Listas!$D$44:$E$48,2,FALSE),"")</f>
        <v/>
      </c>
      <c r="JN52" s="151" t="str">
        <f t="shared" si="21"/>
        <v/>
      </c>
      <c r="JO52" s="151" t="str">
        <f t="shared" si="22"/>
        <v/>
      </c>
      <c r="JP52" s="103"/>
      <c r="JQ52" s="142" t="str">
        <f>IFERROR(VLOOKUP('2.Datos'!BR52,Listas!$D$37:$E$41,2,FALSE),"")</f>
        <v/>
      </c>
      <c r="JR52" s="142" t="str">
        <f>IFERROR(VLOOKUP('2.Datos'!BS52,Listas!$D$44:$E$48,2,FALSE),"")</f>
        <v/>
      </c>
      <c r="JS52" s="151" t="str">
        <f t="shared" si="23"/>
        <v/>
      </c>
      <c r="JT52" s="151" t="str">
        <f t="shared" si="24"/>
        <v/>
      </c>
      <c r="JU52" s="103"/>
      <c r="JV52" s="142" t="str">
        <f>IFERROR(VLOOKUP('2.Datos'!BV52,Listas!$D$37:$E$41,2,FALSE),"")</f>
        <v/>
      </c>
      <c r="JW52" s="142" t="str">
        <f>IFERROR(VLOOKUP('2.Datos'!BW52,Listas!$D$44:$E$48,2,FALSE),"")</f>
        <v/>
      </c>
      <c r="JX52" s="151" t="str">
        <f t="shared" si="25"/>
        <v/>
      </c>
      <c r="JY52" s="151" t="str">
        <f t="shared" si="26"/>
        <v/>
      </c>
      <c r="JZ52" s="103"/>
      <c r="KA52" s="142" t="str">
        <f>IFERROR(VLOOKUP('2.Datos'!BZ52,Listas!$D$37:$E$41,2,FALSE),"")</f>
        <v/>
      </c>
      <c r="KB52" s="142" t="str">
        <f>IFERROR(VLOOKUP('2.Datos'!CA52,Listas!$D$44:$E$48,2,FALSE),"")</f>
        <v/>
      </c>
      <c r="KC52" s="151" t="str">
        <f t="shared" si="27"/>
        <v/>
      </c>
      <c r="KD52" s="151" t="str">
        <f t="shared" si="28"/>
        <v/>
      </c>
      <c r="KE52" s="103"/>
      <c r="KF52" s="142" t="str">
        <f>IFERROR(VLOOKUP('2.Datos'!CD52,Listas!$D$37:$E$41,2,FALSE),"")</f>
        <v/>
      </c>
      <c r="KG52" s="142" t="str">
        <f>IFERROR(VLOOKUP('2.Datos'!CE52,Listas!$D$44:$E$48,2,FALSE),"")</f>
        <v/>
      </c>
      <c r="KH52" s="151" t="str">
        <f t="shared" si="29"/>
        <v/>
      </c>
      <c r="KI52" s="151" t="str">
        <f t="shared" si="30"/>
        <v/>
      </c>
      <c r="KJ52" s="103"/>
      <c r="KK52" s="142" t="str">
        <f>IFERROR(VLOOKUP('2.Datos'!CH52,Listas!$D$37:$E$41,2,FALSE),"")</f>
        <v/>
      </c>
      <c r="KL52" s="142" t="str">
        <f>IFERROR(VLOOKUP('2.Datos'!CI52,Listas!$D$44:$E$48,2,FALSE),"")</f>
        <v/>
      </c>
      <c r="KM52" s="151" t="str">
        <f t="shared" si="31"/>
        <v/>
      </c>
      <c r="KN52" s="151" t="str">
        <f t="shared" si="32"/>
        <v/>
      </c>
      <c r="KO52" s="103"/>
      <c r="KP52" s="142" t="str">
        <f>IFERROR(VLOOKUP('2.Datos'!CL52,Listas!$D$37:$E$41,2,FALSE),"")</f>
        <v/>
      </c>
      <c r="KQ52" s="142" t="str">
        <f>IFERROR(VLOOKUP('2.Datos'!CM52,Listas!$D$44:$E$48,2,FALSE),"")</f>
        <v/>
      </c>
      <c r="KR52" s="151" t="str">
        <f t="shared" si="33"/>
        <v/>
      </c>
      <c r="KS52" s="151" t="str">
        <f t="shared" si="34"/>
        <v/>
      </c>
      <c r="KT52" s="103"/>
      <c r="KU52" s="142" t="str">
        <f>IFERROR(VLOOKUP('2.Datos'!CP52,Listas!$D$37:$E$41,2,FALSE),"")</f>
        <v/>
      </c>
      <c r="KV52" s="142" t="str">
        <f>IFERROR(VLOOKUP('2.Datos'!CQ52,Listas!$D$44:$E$48,2,FALSE),"")</f>
        <v/>
      </c>
      <c r="KW52" s="151" t="str">
        <f t="shared" si="35"/>
        <v/>
      </c>
      <c r="KX52" s="151" t="str">
        <f t="shared" si="36"/>
        <v/>
      </c>
      <c r="KY52" s="103"/>
      <c r="KZ52" s="142" t="str">
        <f>IFERROR(VLOOKUP('2.Datos'!CT52,Listas!$D$37:$E$41,2,FALSE),"")</f>
        <v/>
      </c>
      <c r="LA52" s="142" t="str">
        <f>IFERROR(VLOOKUP('2.Datos'!CU52,Listas!$D$44:$E$48,2,FALSE),"")</f>
        <v/>
      </c>
      <c r="LB52" s="151" t="str">
        <f t="shared" si="37"/>
        <v/>
      </c>
      <c r="LC52" s="151" t="str">
        <f t="shared" si="38"/>
        <v/>
      </c>
      <c r="LD52" s="103"/>
      <c r="LE52" s="142" t="str">
        <f>IFERROR(VLOOKUP('2.Datos'!CX52,Listas!$D$37:$E$41,2,FALSE),"")</f>
        <v/>
      </c>
      <c r="LF52" s="142" t="str">
        <f>IFERROR(VLOOKUP('2.Datos'!CY52,Listas!$D$44:$E$48,2,FALSE),"")</f>
        <v/>
      </c>
      <c r="LG52" s="151" t="str">
        <f t="shared" si="39"/>
        <v/>
      </c>
      <c r="LH52" s="151" t="str">
        <f t="shared" si="40"/>
        <v/>
      </c>
      <c r="LI52" s="103"/>
      <c r="LJ52" s="142" t="str">
        <f>IFERROR(VLOOKUP('2.Datos'!DB52,Listas!$D$37:$E$41,2,FALSE),"")</f>
        <v/>
      </c>
      <c r="LK52" s="142" t="str">
        <f>IFERROR(VLOOKUP('2.Datos'!DC52,Listas!$D$44:$E$48,2,FALSE),"")</f>
        <v/>
      </c>
      <c r="LL52" s="151" t="str">
        <f t="shared" si="41"/>
        <v/>
      </c>
      <c r="LM52" s="151" t="str">
        <f t="shared" si="42"/>
        <v/>
      </c>
      <c r="LN52" s="103"/>
      <c r="LO52" s="142" t="str">
        <f>IFERROR(VLOOKUP('2.Datos'!DF52,Listas!$D$37:$E$41,2,FALSE),"")</f>
        <v/>
      </c>
      <c r="LP52" s="142" t="str">
        <f>IFERROR(VLOOKUP('2.Datos'!DG52,Listas!$D$44:$E$48,2,FALSE),"")</f>
        <v/>
      </c>
      <c r="LQ52" s="151" t="str">
        <f t="shared" si="43"/>
        <v/>
      </c>
      <c r="LR52" s="151" t="str">
        <f t="shared" si="44"/>
        <v/>
      </c>
      <c r="LS52" s="103"/>
      <c r="LT52" s="142" t="str">
        <f>IFERROR(VLOOKUP('2.Datos'!DJ52,Listas!$D$37:$E$41,2,FALSE),"")</f>
        <v/>
      </c>
      <c r="LU52" s="142" t="str">
        <f>IFERROR(VLOOKUP('2.Datos'!DK52,Listas!$D$44:$E$48,2,FALSE),"")</f>
        <v/>
      </c>
      <c r="LV52" s="151" t="str">
        <f t="shared" si="45"/>
        <v/>
      </c>
      <c r="LW52" s="151" t="str">
        <f t="shared" si="46"/>
        <v/>
      </c>
      <c r="LX52" s="103"/>
      <c r="LY52" s="142" t="str">
        <f>IFERROR(VLOOKUP('2.Datos'!DN52,Listas!$D$37:$E$41,2,FALSE),"")</f>
        <v/>
      </c>
      <c r="LZ52" s="142" t="str">
        <f>IFERROR(VLOOKUP('2.Datos'!DO52,Listas!$D$44:$E$48,2,FALSE),"")</f>
        <v/>
      </c>
      <c r="MA52" s="151" t="str">
        <f t="shared" si="47"/>
        <v/>
      </c>
      <c r="MB52" s="151" t="str">
        <f t="shared" si="48"/>
        <v/>
      </c>
      <c r="MC52" s="103"/>
      <c r="MD52" s="142" t="str">
        <f>IFERROR(VLOOKUP('2.Datos'!DR52,Listas!$D$37:$E$41,2,FALSE),"")</f>
        <v/>
      </c>
      <c r="ME52" s="142" t="str">
        <f>IFERROR(VLOOKUP('2.Datos'!DS52,Listas!$D$44:$E$48,2,FALSE),"")</f>
        <v/>
      </c>
      <c r="MF52" s="151" t="str">
        <f t="shared" si="49"/>
        <v/>
      </c>
      <c r="MG52" s="151" t="str">
        <f t="shared" si="50"/>
        <v/>
      </c>
      <c r="MH52"/>
    </row>
    <row r="53" spans="1:346" ht="46.5" customHeight="1" x14ac:dyDescent="0.25">
      <c r="A53" s="232"/>
      <c r="B53" s="223"/>
      <c r="C53" s="223"/>
      <c r="D53" s="225"/>
      <c r="E53" s="225"/>
      <c r="F53" s="226"/>
      <c r="G53" s="223"/>
      <c r="H53" s="226"/>
      <c r="I53" s="226"/>
      <c r="J53" s="226"/>
      <c r="K53" s="226"/>
      <c r="L53" s="227"/>
      <c r="M53" s="224"/>
      <c r="N53" s="228"/>
      <c r="O53" s="228"/>
      <c r="P53" s="228"/>
      <c r="Q53" s="228"/>
      <c r="R53" s="228"/>
      <c r="S53" s="228"/>
      <c r="T53" s="228"/>
      <c r="U53" s="228"/>
      <c r="V53" s="223"/>
      <c r="W53" s="223"/>
      <c r="X53" s="229" t="str">
        <f>IF(AND(HP53&gt;=32,HP53&lt;=80),Listas!$G$36,IF(AND(HP53&gt;=16,HP53&lt;=24),Listas!$G$37,IF(AND(HP53&gt;=5,HP53&lt;=12),Listas!$G$38,IF(AND(HP53&gt;=1,HP53&lt;=4),Listas!$G$39,"-"))))</f>
        <v>-</v>
      </c>
      <c r="Y53" s="230" t="str">
        <f t="shared" si="2"/>
        <v/>
      </c>
      <c r="Z53" s="230" t="str">
        <f>IFERROR(VLOOKUP(L53,Listas!$H$4:$I$8,2,FALSE),"")</f>
        <v/>
      </c>
      <c r="AA53" s="233"/>
      <c r="AB53" s="234"/>
      <c r="AC53" s="231"/>
      <c r="AD53" s="223"/>
      <c r="AE53" s="223"/>
      <c r="AF53" s="113" t="str">
        <f>IF(AND(HU53&gt;=32,HU53&lt;=80),Listas!$G$36,IF(AND(HU53&gt;=16,HU53&lt;=24),Listas!$G$37,IF(AND(HU53&gt;=5,HU53&lt;=12),Listas!$G$38,IF(AND(HU53&gt;=1,HU53&lt;=4),Listas!$G$39,"-"))))</f>
        <v>-</v>
      </c>
      <c r="AG53" s="226"/>
      <c r="AH53" s="223"/>
      <c r="AI53" s="223"/>
      <c r="AJ53" s="113" t="str">
        <f>IF(AND(HZ53&gt;=32,HZ53&lt;=80),Listas!$G$36,IF(AND(HZ53&gt;=16,HZ53&lt;=24),Listas!$G$37,IF(AND(HZ53&gt;=5,HZ53&lt;=12),Listas!$G$38,IF(AND(HZ53&gt;=1,HZ53&lt;=4),Listas!$G$39,"-"))))</f>
        <v>-</v>
      </c>
      <c r="AK53" s="226"/>
      <c r="AL53" s="223"/>
      <c r="AM53" s="223"/>
      <c r="AN53" s="113" t="str">
        <f>IF(AND(IE53&gt;=32,IE53&lt;=80),Listas!$G$36,IF(AND(IE53&gt;=16,IE53&lt;=24),Listas!$G$37,IF(AND(IE53&gt;=5,IE53&lt;=12),Listas!$G$38,IF(AND(IE53&gt;=1,IE53&lt;=4),Listas!$G$39,"-"))))</f>
        <v>-</v>
      </c>
      <c r="AO53" s="226"/>
      <c r="AP53" s="223"/>
      <c r="AQ53" s="223"/>
      <c r="AR53" s="113" t="str">
        <f>IF(AND(IJ53&gt;=32,IJ53&lt;=80),Listas!$G$36,IF(AND(IJ53&gt;=16,IJ53&lt;=24),Listas!$G$37,IF(AND(IJ53&gt;=5,IJ53&lt;=12),Listas!$G$38,IF(AND(IJ53&gt;=1,IJ53&lt;=4),Listas!$G$39,"-"))))</f>
        <v>-</v>
      </c>
      <c r="AS53" s="226"/>
      <c r="AT53" s="223"/>
      <c r="AU53" s="223"/>
      <c r="AV53" s="113" t="str">
        <f>IF(AND(IO53&gt;=32,IO53&lt;=80),Listas!$G$36,IF(AND(IO53&gt;=16,IO53&lt;=24),Listas!$G$37,IF(AND(IO53&gt;=5,IO53&lt;=12),Listas!$G$38,IF(AND(IO53&gt;=1,IO53&lt;=4),Listas!$G$39,"-"))))</f>
        <v>-</v>
      </c>
      <c r="AW53" s="226"/>
      <c r="AX53" s="223"/>
      <c r="AY53" s="223"/>
      <c r="AZ53" s="113" t="str">
        <f>IF(AND(IT53&gt;=32,IT53&lt;=80),Listas!$G$36,IF(AND(IT53&gt;=16,IT53&lt;=24),Listas!$G$37,IF(AND(IT53&gt;=5,IT53&lt;=12),Listas!$G$38,IF(AND(IT53&gt;=1,IT53&lt;=4),Listas!$G$39,"-"))))</f>
        <v>-</v>
      </c>
      <c r="BA53" s="226"/>
      <c r="BB53" s="223"/>
      <c r="BC53" s="223"/>
      <c r="BD53" s="113" t="str">
        <f>IF(AND(IY53&gt;=32,IY53&lt;=80),Listas!$G$36,IF(AND(IY53&gt;=16,IY53&lt;=24),Listas!$G$37,IF(AND(IY53&gt;=5,IY53&lt;=12),Listas!$G$38,IF(AND(IY53&gt;=1,IY53&lt;=4),Listas!$G$39,"-"))))</f>
        <v>-</v>
      </c>
      <c r="BE53" s="226"/>
      <c r="BF53" s="223"/>
      <c r="BG53" s="223"/>
      <c r="BH53" s="113" t="str">
        <f>IF(AND(JD53&gt;=32,JD53&lt;=80),Listas!$G$36,IF(AND(JD53&gt;=16,JD53&lt;=24),Listas!$G$37,IF(AND(JD53&gt;=5,JD53&lt;=12),Listas!$G$38,IF(AND(JD53&gt;=1,JD53&lt;=4),Listas!$G$39,"-"))))</f>
        <v>-</v>
      </c>
      <c r="BI53" s="226"/>
      <c r="BJ53" s="223"/>
      <c r="BK53" s="223"/>
      <c r="BL53" s="113" t="str">
        <f>IF(AND(JI53&gt;=32,JI53&lt;=80),Listas!$G$36,IF(AND(JI53&gt;=16,JI53&lt;=24),Listas!$G$37,IF(AND(JI53&gt;=5,JI53&lt;=12),Listas!$G$38,IF(AND(JI53&gt;=1,JI53&lt;=4),Listas!$G$39,"-"))))</f>
        <v>-</v>
      </c>
      <c r="BM53" s="226"/>
      <c r="BN53" s="223"/>
      <c r="BO53" s="223"/>
      <c r="BP53" s="113" t="str">
        <f>IF(AND(JN53&gt;=32,JN53&lt;=80),Listas!$G$36,IF(AND(JN53&gt;=16,JN53&lt;=24),Listas!$G$37,IF(AND(JN53&gt;=5,JN53&lt;=12),Listas!$G$38,IF(AND(JN53&gt;=1,JN53&lt;=4),Listas!$G$39,"-"))))</f>
        <v>-</v>
      </c>
      <c r="BQ53" s="226"/>
      <c r="BR53" s="223"/>
      <c r="BS53" s="223"/>
      <c r="BT53" s="113" t="str">
        <f>IF(AND(JS53&gt;=32,JS53&lt;=80),Listas!$G$36,IF(AND(JS53&gt;=16,JS53&lt;=24),Listas!$G$37,IF(AND(JS53&gt;=5,JS53&lt;=12),Listas!$G$38,IF(AND(JS53&gt;=1,JS53&lt;=4),Listas!$G$39,"-"))))</f>
        <v>-</v>
      </c>
      <c r="BU53" s="226"/>
      <c r="BV53" s="223"/>
      <c r="BW53" s="223"/>
      <c r="BX53" s="113" t="str">
        <f>IF(AND(JX53&gt;=32,JX53&lt;=80),Listas!$G$36,IF(AND(JX53&gt;=16,JX53&lt;=24),Listas!$G$37,IF(AND(JX53&gt;=5,JX53&lt;=12),Listas!$G$38,IF(AND(JX53&gt;=1,JX53&lt;=4),Listas!$G$39,"-"))))</f>
        <v>-</v>
      </c>
      <c r="BY53" s="226"/>
      <c r="BZ53" s="223"/>
      <c r="CA53" s="223"/>
      <c r="CB53" s="113" t="str">
        <f>IF(AND(KC53&gt;=32,KC53&lt;=80),Listas!$G$36,IF(AND(KC53&gt;=16,KC53&lt;=24),Listas!$G$37,IF(AND(KC53&gt;=5,KC53&lt;=12),Listas!$G$38,IF(AND(KC53&gt;=1,KC53&lt;=4),Listas!$G$39,"-"))))</f>
        <v>-</v>
      </c>
      <c r="CC53" s="226"/>
      <c r="CD53" s="223"/>
      <c r="CE53" s="223"/>
      <c r="CF53" s="113" t="str">
        <f>IF(AND(KH53&gt;=32,KH53&lt;=80),Listas!$G$36,IF(AND(KH53&gt;=16,KH53&lt;=24),Listas!$G$37,IF(AND(KH53&gt;=5,KH53&lt;=12),Listas!$G$38,IF(AND(KH53&gt;=1,KH53&lt;=4),Listas!$G$39,"-"))))</f>
        <v>-</v>
      </c>
      <c r="CG53" s="226"/>
      <c r="CH53" s="223"/>
      <c r="CI53" s="223"/>
      <c r="CJ53" s="113" t="str">
        <f>IF(AND(KM53&gt;=32,KM53&lt;=80),Listas!$G$36,IF(AND(KM53&gt;=16,KM53&lt;=24),Listas!$G$37,IF(AND(KM53&gt;=5,KM53&lt;=12),Listas!$G$38,IF(AND(KM53&gt;=1,KM53&lt;=4),Listas!$G$39,"-"))))</f>
        <v>-</v>
      </c>
      <c r="CK53" s="226"/>
      <c r="CL53" s="223"/>
      <c r="CM53" s="223"/>
      <c r="CN53" s="113" t="str">
        <f>IF(AND(KR53&gt;=32,KR53&lt;=80),Listas!$G$36,IF(AND(KR53&gt;=16,KR53&lt;=24),Listas!$G$37,IF(AND(KR53&gt;=5,KR53&lt;=12),Listas!$G$38,IF(AND(KR53&gt;=1,KR53&lt;=4),Listas!$G$39,"-"))))</f>
        <v>-</v>
      </c>
      <c r="CO53" s="226"/>
      <c r="CP53" s="223"/>
      <c r="CQ53" s="223"/>
      <c r="CR53" s="113" t="str">
        <f>IF(AND(KW53&gt;=32,KW53&lt;=80),Listas!$G$36,IF(AND(KW53&gt;=16,KW53&lt;=24),Listas!$G$37,IF(AND(KW53&gt;=5,KW53&lt;=12),Listas!$G$38,IF(AND(KW53&gt;=1,KW53&lt;=4),Listas!$G$39,"-"))))</f>
        <v>-</v>
      </c>
      <c r="CS53" s="226"/>
      <c r="CT53" s="223"/>
      <c r="CU53" s="223"/>
      <c r="CV53" s="113" t="str">
        <f>IF(AND(LB53&gt;=32,LB53&lt;=80),Listas!$G$36,IF(AND(LB53&gt;=16,LB53&lt;=24),Listas!$G$37,IF(AND(LB53&gt;=5,LB53&lt;=12),Listas!$G$38,IF(AND(LB53&gt;=1,LB53&lt;=4),Listas!$G$39,"-"))))</f>
        <v>-</v>
      </c>
      <c r="CW53" s="226"/>
      <c r="CX53" s="223"/>
      <c r="CY53" s="223"/>
      <c r="CZ53" s="113" t="str">
        <f>IF(AND(LG53&gt;=32,LG53&lt;=80),Listas!$G$36,IF(AND(LG53&gt;=16,LG53&lt;=24),Listas!$G$37,IF(AND(LG53&gt;=5,LG53&lt;=12),Listas!$G$38,IF(AND(LG53&gt;=1,LG53&lt;=4),Listas!$G$39,"-"))))</f>
        <v>-</v>
      </c>
      <c r="DA53" s="226"/>
      <c r="DB53" s="223"/>
      <c r="DC53" s="223"/>
      <c r="DD53" s="113" t="str">
        <f>IF(AND(LL53&gt;=32,LL53&lt;=80),Listas!$G$36,IF(AND(LL53&gt;=16,LL53&lt;=24),Listas!$G$37,IF(AND(LL53&gt;=5,LL53&lt;=12),Listas!$G$38,IF(AND(LL53&gt;=1,LL53&lt;=4),Listas!$G$39,"-"))))</f>
        <v>-</v>
      </c>
      <c r="DE53" s="226"/>
      <c r="DF53" s="223"/>
      <c r="DG53" s="223"/>
      <c r="DH53" s="113" t="str">
        <f>IF(AND(LQ53&gt;=32,LQ53&lt;=80),Listas!$G$36,IF(AND(LQ53&gt;=16,LQ53&lt;=24),Listas!$G$37,IF(AND(LQ53&gt;=5,LQ53&lt;=12),Listas!$G$38,IF(AND(LQ53&gt;=1,LQ53&lt;=4),Listas!$G$39,"-"))))</f>
        <v>-</v>
      </c>
      <c r="DI53" s="226"/>
      <c r="DJ53" s="223"/>
      <c r="DK53" s="223"/>
      <c r="DL53" s="113" t="str">
        <f>IF(AND(LV53&gt;=32,LV53&lt;=80),Listas!$G$36,IF(AND(LV53&gt;=16,LV53&lt;=24),Listas!$G$37,IF(AND(LV53&gt;=5,LV53&lt;=12),Listas!$G$38,IF(AND(LV53&gt;=1,LV53&lt;=4),Listas!$G$39,"-"))))</f>
        <v>-</v>
      </c>
      <c r="DM53" s="226"/>
      <c r="DN53" s="223"/>
      <c r="DO53" s="223"/>
      <c r="DP53" s="113" t="str">
        <f>IF(AND(MA53&gt;=32,MA53&lt;=80),Listas!$G$36,IF(AND(MA53&gt;=16,MA53&lt;=24),Listas!$G$37,IF(AND(MA53&gt;=5,MA53&lt;=12),Listas!$G$38,IF(AND(MA53&gt;=1,MA53&lt;=4),Listas!$G$39,"-"))))</f>
        <v>-</v>
      </c>
      <c r="DQ53" s="226"/>
      <c r="DR53" s="223"/>
      <c r="DS53" s="223"/>
      <c r="DT53" s="113" t="str">
        <f>IF(AND(MF53&gt;=32,MF53&lt;=80),Listas!$G$36,IF(AND(MF53&gt;=16,MF53&lt;=24),Listas!$G$37,IF(AND(MF53&gt;=5,MF53&lt;=12),Listas!$G$38,IF(AND(MF53&gt;=1,MF53&lt;=4),Listas!$G$39,"-"))))</f>
        <v>-</v>
      </c>
      <c r="HM53" s="150" t="str">
        <f>IF('2.Datos'!A53&lt;&gt;"",'2.Datos'!A53,"")</f>
        <v/>
      </c>
      <c r="HN53" s="142" t="str">
        <f>IFERROR(VLOOKUP('2.Datos'!V53,Listas!$D$37:$E$41,2,FALSE),"")</f>
        <v/>
      </c>
      <c r="HO53" s="142" t="str">
        <f>IFERROR(VLOOKUP('2.Datos'!W53,Listas!$D$44:$E$48,2,FALSE),"")</f>
        <v/>
      </c>
      <c r="HP53" s="142" t="str">
        <f t="shared" si="51"/>
        <v/>
      </c>
      <c r="HQ53" s="151" t="str">
        <f t="shared" si="52"/>
        <v/>
      </c>
      <c r="HR53" s="103"/>
      <c r="HS53" s="142" t="str">
        <f>IFERROR(VLOOKUP('2.Datos'!AD53,Listas!$D$37:$E$41,2,FALSE),"")</f>
        <v/>
      </c>
      <c r="HT53" s="142" t="str">
        <f>IFERROR(VLOOKUP('2.Datos'!AE53,Listas!$D$44:$E$48,2,FALSE),"")</f>
        <v/>
      </c>
      <c r="HU53" s="151" t="str">
        <f t="shared" si="3"/>
        <v/>
      </c>
      <c r="HV53" s="151" t="str">
        <f t="shared" si="4"/>
        <v/>
      </c>
      <c r="HW53" s="103"/>
      <c r="HX53" s="142" t="str">
        <f>IFERROR(VLOOKUP('2.Datos'!AH53,Listas!$D$37:$E$41,2,FALSE),"")</f>
        <v/>
      </c>
      <c r="HY53" s="142" t="str">
        <f>IFERROR(VLOOKUP('2.Datos'!AI53,Listas!$D$44:$E$48,2,FALSE),"")</f>
        <v/>
      </c>
      <c r="HZ53" s="151" t="str">
        <f t="shared" si="5"/>
        <v/>
      </c>
      <c r="IA53" s="151" t="str">
        <f t="shared" si="6"/>
        <v/>
      </c>
      <c r="IB53" s="103"/>
      <c r="IC53" s="142" t="str">
        <f>IFERROR(VLOOKUP('2.Datos'!AL53,Listas!$D$37:$E$41,2,FALSE),"")</f>
        <v/>
      </c>
      <c r="ID53" s="142" t="str">
        <f>IFERROR(VLOOKUP('2.Datos'!AM53,Listas!$D$44:$E$48,2,FALSE),"")</f>
        <v/>
      </c>
      <c r="IE53" s="151" t="str">
        <f t="shared" si="7"/>
        <v/>
      </c>
      <c r="IF53" s="151" t="str">
        <f t="shared" si="8"/>
        <v/>
      </c>
      <c r="IG53" s="103"/>
      <c r="IH53" s="142" t="str">
        <f>IFERROR(VLOOKUP('2.Datos'!AP53,Listas!$D$37:$E$41,2,FALSE),"")</f>
        <v/>
      </c>
      <c r="II53" s="142" t="str">
        <f>IFERROR(VLOOKUP('2.Datos'!AQ53,Listas!$D$44:$E$48,2,FALSE),"")</f>
        <v/>
      </c>
      <c r="IJ53" s="151" t="str">
        <f t="shared" si="9"/>
        <v/>
      </c>
      <c r="IK53" s="151" t="str">
        <f t="shared" si="10"/>
        <v/>
      </c>
      <c r="IL53" s="103"/>
      <c r="IM53" s="142" t="str">
        <f>IFERROR(VLOOKUP('2.Datos'!AT53,Listas!$D$37:$E$41,2,FALSE),"")</f>
        <v/>
      </c>
      <c r="IN53" s="142" t="str">
        <f>IFERROR(VLOOKUP('2.Datos'!AU53,Listas!$D$44:$E$48,2,FALSE),"")</f>
        <v/>
      </c>
      <c r="IO53" s="151" t="str">
        <f t="shared" si="11"/>
        <v/>
      </c>
      <c r="IP53" s="151" t="str">
        <f t="shared" si="12"/>
        <v/>
      </c>
      <c r="IQ53" s="103"/>
      <c r="IR53" s="142" t="str">
        <f>IFERROR(VLOOKUP('2.Datos'!AX53,Listas!$D$37:$E$41,2,FALSE),"")</f>
        <v/>
      </c>
      <c r="IS53" s="142" t="str">
        <f>IFERROR(VLOOKUP('2.Datos'!AY53,Listas!$D$44:$E$48,2,FALSE),"")</f>
        <v/>
      </c>
      <c r="IT53" s="151" t="str">
        <f t="shared" si="13"/>
        <v/>
      </c>
      <c r="IU53" s="151" t="str">
        <f t="shared" si="14"/>
        <v/>
      </c>
      <c r="IV53" s="103"/>
      <c r="IW53" s="142" t="str">
        <f>IFERROR(VLOOKUP('2.Datos'!BB53,Listas!$D$37:$E$41,2,FALSE),"")</f>
        <v/>
      </c>
      <c r="IX53" s="142" t="str">
        <f>IFERROR(VLOOKUP('2.Datos'!BC53,Listas!$D$44:$E$48,2,FALSE),"")</f>
        <v/>
      </c>
      <c r="IY53" s="151" t="str">
        <f t="shared" si="15"/>
        <v/>
      </c>
      <c r="IZ53" s="151" t="str">
        <f t="shared" si="16"/>
        <v/>
      </c>
      <c r="JA53" s="103"/>
      <c r="JB53" s="142" t="str">
        <f>IFERROR(VLOOKUP('2.Datos'!BF53,Listas!$D$37:$E$41,2,FALSE),"")</f>
        <v/>
      </c>
      <c r="JC53" s="142" t="str">
        <f>IFERROR(VLOOKUP('2.Datos'!BG53,Listas!$D$44:$E$48,2,FALSE),"")</f>
        <v/>
      </c>
      <c r="JD53" s="151" t="str">
        <f t="shared" si="17"/>
        <v/>
      </c>
      <c r="JE53" s="151" t="str">
        <f t="shared" si="18"/>
        <v/>
      </c>
      <c r="JF53" s="103"/>
      <c r="JG53" s="142" t="str">
        <f>IFERROR(VLOOKUP('2.Datos'!BJ53,Listas!$D$37:$E$41,2,FALSE),"")</f>
        <v/>
      </c>
      <c r="JH53" s="142" t="str">
        <f>IFERROR(VLOOKUP('2.Datos'!BK53,Listas!$D$44:$E$48,2,FALSE),"")</f>
        <v/>
      </c>
      <c r="JI53" s="151" t="str">
        <f t="shared" si="19"/>
        <v/>
      </c>
      <c r="JJ53" s="151" t="str">
        <f t="shared" si="20"/>
        <v/>
      </c>
      <c r="JK53" s="103"/>
      <c r="JL53" s="142" t="str">
        <f>IFERROR(VLOOKUP('2.Datos'!BN53,Listas!$D$37:$E$41,2,FALSE),"")</f>
        <v/>
      </c>
      <c r="JM53" s="142" t="str">
        <f>IFERROR(VLOOKUP('2.Datos'!BO53,Listas!$D$44:$E$48,2,FALSE),"")</f>
        <v/>
      </c>
      <c r="JN53" s="151" t="str">
        <f t="shared" si="21"/>
        <v/>
      </c>
      <c r="JO53" s="151" t="str">
        <f t="shared" si="22"/>
        <v/>
      </c>
      <c r="JP53" s="103"/>
      <c r="JQ53" s="142" t="str">
        <f>IFERROR(VLOOKUP('2.Datos'!BR53,Listas!$D$37:$E$41,2,FALSE),"")</f>
        <v/>
      </c>
      <c r="JR53" s="142" t="str">
        <f>IFERROR(VLOOKUP('2.Datos'!BS53,Listas!$D$44:$E$48,2,FALSE),"")</f>
        <v/>
      </c>
      <c r="JS53" s="151" t="str">
        <f t="shared" si="23"/>
        <v/>
      </c>
      <c r="JT53" s="151" t="str">
        <f t="shared" si="24"/>
        <v/>
      </c>
      <c r="JU53" s="103"/>
      <c r="JV53" s="142" t="str">
        <f>IFERROR(VLOOKUP('2.Datos'!BV53,Listas!$D$37:$E$41,2,FALSE),"")</f>
        <v/>
      </c>
      <c r="JW53" s="142" t="str">
        <f>IFERROR(VLOOKUP('2.Datos'!BW53,Listas!$D$44:$E$48,2,FALSE),"")</f>
        <v/>
      </c>
      <c r="JX53" s="151" t="str">
        <f t="shared" si="25"/>
        <v/>
      </c>
      <c r="JY53" s="151" t="str">
        <f t="shared" si="26"/>
        <v/>
      </c>
      <c r="JZ53" s="103"/>
      <c r="KA53" s="142" t="str">
        <f>IFERROR(VLOOKUP('2.Datos'!BZ53,Listas!$D$37:$E$41,2,FALSE),"")</f>
        <v/>
      </c>
      <c r="KB53" s="142" t="str">
        <f>IFERROR(VLOOKUP('2.Datos'!CA53,Listas!$D$44:$E$48,2,FALSE),"")</f>
        <v/>
      </c>
      <c r="KC53" s="151" t="str">
        <f t="shared" si="27"/>
        <v/>
      </c>
      <c r="KD53" s="151" t="str">
        <f t="shared" si="28"/>
        <v/>
      </c>
      <c r="KE53" s="103"/>
      <c r="KF53" s="142" t="str">
        <f>IFERROR(VLOOKUP('2.Datos'!CD53,Listas!$D$37:$E$41,2,FALSE),"")</f>
        <v/>
      </c>
      <c r="KG53" s="142" t="str">
        <f>IFERROR(VLOOKUP('2.Datos'!CE53,Listas!$D$44:$E$48,2,FALSE),"")</f>
        <v/>
      </c>
      <c r="KH53" s="151" t="str">
        <f t="shared" si="29"/>
        <v/>
      </c>
      <c r="KI53" s="151" t="str">
        <f t="shared" si="30"/>
        <v/>
      </c>
      <c r="KJ53" s="103"/>
      <c r="KK53" s="142" t="str">
        <f>IFERROR(VLOOKUP('2.Datos'!CH53,Listas!$D$37:$E$41,2,FALSE),"")</f>
        <v/>
      </c>
      <c r="KL53" s="142" t="str">
        <f>IFERROR(VLOOKUP('2.Datos'!CI53,Listas!$D$44:$E$48,2,FALSE),"")</f>
        <v/>
      </c>
      <c r="KM53" s="151" t="str">
        <f t="shared" si="31"/>
        <v/>
      </c>
      <c r="KN53" s="151" t="str">
        <f t="shared" si="32"/>
        <v/>
      </c>
      <c r="KO53" s="103"/>
      <c r="KP53" s="142" t="str">
        <f>IFERROR(VLOOKUP('2.Datos'!CL53,Listas!$D$37:$E$41,2,FALSE),"")</f>
        <v/>
      </c>
      <c r="KQ53" s="142" t="str">
        <f>IFERROR(VLOOKUP('2.Datos'!CM53,Listas!$D$44:$E$48,2,FALSE),"")</f>
        <v/>
      </c>
      <c r="KR53" s="151" t="str">
        <f t="shared" si="33"/>
        <v/>
      </c>
      <c r="KS53" s="151" t="str">
        <f t="shared" si="34"/>
        <v/>
      </c>
      <c r="KT53" s="103"/>
      <c r="KU53" s="142" t="str">
        <f>IFERROR(VLOOKUP('2.Datos'!CP53,Listas!$D$37:$E$41,2,FALSE),"")</f>
        <v/>
      </c>
      <c r="KV53" s="142" t="str">
        <f>IFERROR(VLOOKUP('2.Datos'!CQ53,Listas!$D$44:$E$48,2,FALSE),"")</f>
        <v/>
      </c>
      <c r="KW53" s="151" t="str">
        <f t="shared" si="35"/>
        <v/>
      </c>
      <c r="KX53" s="151" t="str">
        <f t="shared" si="36"/>
        <v/>
      </c>
      <c r="KY53" s="103"/>
      <c r="KZ53" s="142" t="str">
        <f>IFERROR(VLOOKUP('2.Datos'!CT53,Listas!$D$37:$E$41,2,FALSE),"")</f>
        <v/>
      </c>
      <c r="LA53" s="142" t="str">
        <f>IFERROR(VLOOKUP('2.Datos'!CU53,Listas!$D$44:$E$48,2,FALSE),"")</f>
        <v/>
      </c>
      <c r="LB53" s="151" t="str">
        <f t="shared" si="37"/>
        <v/>
      </c>
      <c r="LC53" s="151" t="str">
        <f t="shared" si="38"/>
        <v/>
      </c>
      <c r="LD53" s="103"/>
      <c r="LE53" s="142" t="str">
        <f>IFERROR(VLOOKUP('2.Datos'!CX53,Listas!$D$37:$E$41,2,FALSE),"")</f>
        <v/>
      </c>
      <c r="LF53" s="142" t="str">
        <f>IFERROR(VLOOKUP('2.Datos'!CY53,Listas!$D$44:$E$48,2,FALSE),"")</f>
        <v/>
      </c>
      <c r="LG53" s="151" t="str">
        <f t="shared" si="39"/>
        <v/>
      </c>
      <c r="LH53" s="151" t="str">
        <f t="shared" si="40"/>
        <v/>
      </c>
      <c r="LI53" s="103"/>
      <c r="LJ53" s="142" t="str">
        <f>IFERROR(VLOOKUP('2.Datos'!DB53,Listas!$D$37:$E$41,2,FALSE),"")</f>
        <v/>
      </c>
      <c r="LK53" s="142" t="str">
        <f>IFERROR(VLOOKUP('2.Datos'!DC53,Listas!$D$44:$E$48,2,FALSE),"")</f>
        <v/>
      </c>
      <c r="LL53" s="151" t="str">
        <f t="shared" si="41"/>
        <v/>
      </c>
      <c r="LM53" s="151" t="str">
        <f t="shared" si="42"/>
        <v/>
      </c>
      <c r="LN53" s="103"/>
      <c r="LO53" s="142" t="str">
        <f>IFERROR(VLOOKUP('2.Datos'!DF53,Listas!$D$37:$E$41,2,FALSE),"")</f>
        <v/>
      </c>
      <c r="LP53" s="142" t="str">
        <f>IFERROR(VLOOKUP('2.Datos'!DG53,Listas!$D$44:$E$48,2,FALSE),"")</f>
        <v/>
      </c>
      <c r="LQ53" s="151" t="str">
        <f t="shared" si="43"/>
        <v/>
      </c>
      <c r="LR53" s="151" t="str">
        <f t="shared" si="44"/>
        <v/>
      </c>
      <c r="LS53" s="103"/>
      <c r="LT53" s="142" t="str">
        <f>IFERROR(VLOOKUP('2.Datos'!DJ53,Listas!$D$37:$E$41,2,FALSE),"")</f>
        <v/>
      </c>
      <c r="LU53" s="142" t="str">
        <f>IFERROR(VLOOKUP('2.Datos'!DK53,Listas!$D$44:$E$48,2,FALSE),"")</f>
        <v/>
      </c>
      <c r="LV53" s="151" t="str">
        <f t="shared" si="45"/>
        <v/>
      </c>
      <c r="LW53" s="151" t="str">
        <f t="shared" si="46"/>
        <v/>
      </c>
      <c r="LX53" s="103"/>
      <c r="LY53" s="142" t="str">
        <f>IFERROR(VLOOKUP('2.Datos'!DN53,Listas!$D$37:$E$41,2,FALSE),"")</f>
        <v/>
      </c>
      <c r="LZ53" s="142" t="str">
        <f>IFERROR(VLOOKUP('2.Datos'!DO53,Listas!$D$44:$E$48,2,FALSE),"")</f>
        <v/>
      </c>
      <c r="MA53" s="151" t="str">
        <f t="shared" si="47"/>
        <v/>
      </c>
      <c r="MB53" s="151" t="str">
        <f t="shared" si="48"/>
        <v/>
      </c>
      <c r="MC53" s="103"/>
      <c r="MD53" s="142" t="str">
        <f>IFERROR(VLOOKUP('2.Datos'!DR53,Listas!$D$37:$E$41,2,FALSE),"")</f>
        <v/>
      </c>
      <c r="ME53" s="142" t="str">
        <f>IFERROR(VLOOKUP('2.Datos'!DS53,Listas!$D$44:$E$48,2,FALSE),"")</f>
        <v/>
      </c>
      <c r="MF53" s="151" t="str">
        <f t="shared" si="49"/>
        <v/>
      </c>
      <c r="MG53" s="151" t="str">
        <f t="shared" si="50"/>
        <v/>
      </c>
      <c r="MH53"/>
    </row>
    <row r="54" spans="1:346" ht="46.5" customHeight="1" x14ac:dyDescent="0.25">
      <c r="A54" s="232"/>
      <c r="B54" s="223"/>
      <c r="C54" s="223"/>
      <c r="D54" s="225"/>
      <c r="E54" s="225"/>
      <c r="F54" s="226"/>
      <c r="G54" s="223"/>
      <c r="H54" s="226"/>
      <c r="I54" s="226"/>
      <c r="J54" s="226"/>
      <c r="K54" s="226"/>
      <c r="L54" s="227"/>
      <c r="M54" s="224"/>
      <c r="N54" s="228"/>
      <c r="O54" s="228"/>
      <c r="P54" s="228"/>
      <c r="Q54" s="228"/>
      <c r="R54" s="228"/>
      <c r="S54" s="228"/>
      <c r="T54" s="228"/>
      <c r="U54" s="228"/>
      <c r="V54" s="223"/>
      <c r="W54" s="223"/>
      <c r="X54" s="229" t="str">
        <f>IF(AND(HP54&gt;=32,HP54&lt;=80),Listas!$G$36,IF(AND(HP54&gt;=16,HP54&lt;=24),Listas!$G$37,IF(AND(HP54&gt;=5,HP54&lt;=12),Listas!$G$38,IF(AND(HP54&gt;=1,HP54&lt;=4),Listas!$G$39,"-"))))</f>
        <v>-</v>
      </c>
      <c r="Y54" s="230" t="str">
        <f t="shared" si="2"/>
        <v/>
      </c>
      <c r="Z54" s="230" t="str">
        <f>IFERROR(VLOOKUP(L54,Listas!$H$4:$I$8,2,FALSE),"")</f>
        <v/>
      </c>
      <c r="AA54" s="233"/>
      <c r="AB54" s="234"/>
      <c r="AC54" s="231"/>
      <c r="AD54" s="223"/>
      <c r="AE54" s="223"/>
      <c r="AF54" s="113" t="str">
        <f>IF(AND(HU54&gt;=32,HU54&lt;=80),Listas!$G$36,IF(AND(HU54&gt;=16,HU54&lt;=24),Listas!$G$37,IF(AND(HU54&gt;=5,HU54&lt;=12),Listas!$G$38,IF(AND(HU54&gt;=1,HU54&lt;=4),Listas!$G$39,"-"))))</f>
        <v>-</v>
      </c>
      <c r="AG54" s="226"/>
      <c r="AH54" s="223"/>
      <c r="AI54" s="223"/>
      <c r="AJ54" s="113" t="str">
        <f>IF(AND(HZ54&gt;=32,HZ54&lt;=80),Listas!$G$36,IF(AND(HZ54&gt;=16,HZ54&lt;=24),Listas!$G$37,IF(AND(HZ54&gt;=5,HZ54&lt;=12),Listas!$G$38,IF(AND(HZ54&gt;=1,HZ54&lt;=4),Listas!$G$39,"-"))))</f>
        <v>-</v>
      </c>
      <c r="AK54" s="226"/>
      <c r="AL54" s="223"/>
      <c r="AM54" s="223"/>
      <c r="AN54" s="113" t="str">
        <f>IF(AND(IE54&gt;=32,IE54&lt;=80),Listas!$G$36,IF(AND(IE54&gt;=16,IE54&lt;=24),Listas!$G$37,IF(AND(IE54&gt;=5,IE54&lt;=12),Listas!$G$38,IF(AND(IE54&gt;=1,IE54&lt;=4),Listas!$G$39,"-"))))</f>
        <v>-</v>
      </c>
      <c r="AO54" s="226"/>
      <c r="AP54" s="223"/>
      <c r="AQ54" s="223"/>
      <c r="AR54" s="113" t="str">
        <f>IF(AND(IJ54&gt;=32,IJ54&lt;=80),Listas!$G$36,IF(AND(IJ54&gt;=16,IJ54&lt;=24),Listas!$G$37,IF(AND(IJ54&gt;=5,IJ54&lt;=12),Listas!$G$38,IF(AND(IJ54&gt;=1,IJ54&lt;=4),Listas!$G$39,"-"))))</f>
        <v>-</v>
      </c>
      <c r="AS54" s="226"/>
      <c r="AT54" s="223"/>
      <c r="AU54" s="223"/>
      <c r="AV54" s="113" t="str">
        <f>IF(AND(IO54&gt;=32,IO54&lt;=80),Listas!$G$36,IF(AND(IO54&gt;=16,IO54&lt;=24),Listas!$G$37,IF(AND(IO54&gt;=5,IO54&lt;=12),Listas!$G$38,IF(AND(IO54&gt;=1,IO54&lt;=4),Listas!$G$39,"-"))))</f>
        <v>-</v>
      </c>
      <c r="AW54" s="226"/>
      <c r="AX54" s="223"/>
      <c r="AY54" s="223"/>
      <c r="AZ54" s="113" t="str">
        <f>IF(AND(IT54&gt;=32,IT54&lt;=80),Listas!$G$36,IF(AND(IT54&gt;=16,IT54&lt;=24),Listas!$G$37,IF(AND(IT54&gt;=5,IT54&lt;=12),Listas!$G$38,IF(AND(IT54&gt;=1,IT54&lt;=4),Listas!$G$39,"-"))))</f>
        <v>-</v>
      </c>
      <c r="BA54" s="226"/>
      <c r="BB54" s="223"/>
      <c r="BC54" s="223"/>
      <c r="BD54" s="113" t="str">
        <f>IF(AND(IY54&gt;=32,IY54&lt;=80),Listas!$G$36,IF(AND(IY54&gt;=16,IY54&lt;=24),Listas!$G$37,IF(AND(IY54&gt;=5,IY54&lt;=12),Listas!$G$38,IF(AND(IY54&gt;=1,IY54&lt;=4),Listas!$G$39,"-"))))</f>
        <v>-</v>
      </c>
      <c r="BE54" s="226"/>
      <c r="BF54" s="223"/>
      <c r="BG54" s="223"/>
      <c r="BH54" s="113" t="str">
        <f>IF(AND(JD54&gt;=32,JD54&lt;=80),Listas!$G$36,IF(AND(JD54&gt;=16,JD54&lt;=24),Listas!$G$37,IF(AND(JD54&gt;=5,JD54&lt;=12),Listas!$G$38,IF(AND(JD54&gt;=1,JD54&lt;=4),Listas!$G$39,"-"))))</f>
        <v>-</v>
      </c>
      <c r="BI54" s="226"/>
      <c r="BJ54" s="223"/>
      <c r="BK54" s="223"/>
      <c r="BL54" s="113" t="str">
        <f>IF(AND(JI54&gt;=32,JI54&lt;=80),Listas!$G$36,IF(AND(JI54&gt;=16,JI54&lt;=24),Listas!$G$37,IF(AND(JI54&gt;=5,JI54&lt;=12),Listas!$G$38,IF(AND(JI54&gt;=1,JI54&lt;=4),Listas!$G$39,"-"))))</f>
        <v>-</v>
      </c>
      <c r="BM54" s="226"/>
      <c r="BN54" s="223"/>
      <c r="BO54" s="223"/>
      <c r="BP54" s="113" t="str">
        <f>IF(AND(JN54&gt;=32,JN54&lt;=80),Listas!$G$36,IF(AND(JN54&gt;=16,JN54&lt;=24),Listas!$G$37,IF(AND(JN54&gt;=5,JN54&lt;=12),Listas!$G$38,IF(AND(JN54&gt;=1,JN54&lt;=4),Listas!$G$39,"-"))))</f>
        <v>-</v>
      </c>
      <c r="BQ54" s="226"/>
      <c r="BR54" s="223"/>
      <c r="BS54" s="223"/>
      <c r="BT54" s="113" t="str">
        <f>IF(AND(JS54&gt;=32,JS54&lt;=80),Listas!$G$36,IF(AND(JS54&gt;=16,JS54&lt;=24),Listas!$G$37,IF(AND(JS54&gt;=5,JS54&lt;=12),Listas!$G$38,IF(AND(JS54&gt;=1,JS54&lt;=4),Listas!$G$39,"-"))))</f>
        <v>-</v>
      </c>
      <c r="BU54" s="226"/>
      <c r="BV54" s="223"/>
      <c r="BW54" s="223"/>
      <c r="BX54" s="113" t="str">
        <f>IF(AND(JX54&gt;=32,JX54&lt;=80),Listas!$G$36,IF(AND(JX54&gt;=16,JX54&lt;=24),Listas!$G$37,IF(AND(JX54&gt;=5,JX54&lt;=12),Listas!$G$38,IF(AND(JX54&gt;=1,JX54&lt;=4),Listas!$G$39,"-"))))</f>
        <v>-</v>
      </c>
      <c r="BY54" s="226"/>
      <c r="BZ54" s="223"/>
      <c r="CA54" s="223"/>
      <c r="CB54" s="113" t="str">
        <f>IF(AND(KC54&gt;=32,KC54&lt;=80),Listas!$G$36,IF(AND(KC54&gt;=16,KC54&lt;=24),Listas!$G$37,IF(AND(KC54&gt;=5,KC54&lt;=12),Listas!$G$38,IF(AND(KC54&gt;=1,KC54&lt;=4),Listas!$G$39,"-"))))</f>
        <v>-</v>
      </c>
      <c r="CC54" s="226"/>
      <c r="CD54" s="223"/>
      <c r="CE54" s="223"/>
      <c r="CF54" s="113" t="str">
        <f>IF(AND(KH54&gt;=32,KH54&lt;=80),Listas!$G$36,IF(AND(KH54&gt;=16,KH54&lt;=24),Listas!$G$37,IF(AND(KH54&gt;=5,KH54&lt;=12),Listas!$G$38,IF(AND(KH54&gt;=1,KH54&lt;=4),Listas!$G$39,"-"))))</f>
        <v>-</v>
      </c>
      <c r="CG54" s="226"/>
      <c r="CH54" s="223"/>
      <c r="CI54" s="223"/>
      <c r="CJ54" s="113" t="str">
        <f>IF(AND(KM54&gt;=32,KM54&lt;=80),Listas!$G$36,IF(AND(KM54&gt;=16,KM54&lt;=24),Listas!$G$37,IF(AND(KM54&gt;=5,KM54&lt;=12),Listas!$G$38,IF(AND(KM54&gt;=1,KM54&lt;=4),Listas!$G$39,"-"))))</f>
        <v>-</v>
      </c>
      <c r="CK54" s="226"/>
      <c r="CL54" s="223"/>
      <c r="CM54" s="223"/>
      <c r="CN54" s="113" t="str">
        <f>IF(AND(KR54&gt;=32,KR54&lt;=80),Listas!$G$36,IF(AND(KR54&gt;=16,KR54&lt;=24),Listas!$G$37,IF(AND(KR54&gt;=5,KR54&lt;=12),Listas!$G$38,IF(AND(KR54&gt;=1,KR54&lt;=4),Listas!$G$39,"-"))))</f>
        <v>-</v>
      </c>
      <c r="CO54" s="226"/>
      <c r="CP54" s="223"/>
      <c r="CQ54" s="223"/>
      <c r="CR54" s="113" t="str">
        <f>IF(AND(KW54&gt;=32,KW54&lt;=80),Listas!$G$36,IF(AND(KW54&gt;=16,KW54&lt;=24),Listas!$G$37,IF(AND(KW54&gt;=5,KW54&lt;=12),Listas!$G$38,IF(AND(KW54&gt;=1,KW54&lt;=4),Listas!$G$39,"-"))))</f>
        <v>-</v>
      </c>
      <c r="CS54" s="226"/>
      <c r="CT54" s="223"/>
      <c r="CU54" s="223"/>
      <c r="CV54" s="113" t="str">
        <f>IF(AND(LB54&gt;=32,LB54&lt;=80),Listas!$G$36,IF(AND(LB54&gt;=16,LB54&lt;=24),Listas!$G$37,IF(AND(LB54&gt;=5,LB54&lt;=12),Listas!$G$38,IF(AND(LB54&gt;=1,LB54&lt;=4),Listas!$G$39,"-"))))</f>
        <v>-</v>
      </c>
      <c r="CW54" s="226"/>
      <c r="CX54" s="223"/>
      <c r="CY54" s="223"/>
      <c r="CZ54" s="113" t="str">
        <f>IF(AND(LG54&gt;=32,LG54&lt;=80),Listas!$G$36,IF(AND(LG54&gt;=16,LG54&lt;=24),Listas!$G$37,IF(AND(LG54&gt;=5,LG54&lt;=12),Listas!$G$38,IF(AND(LG54&gt;=1,LG54&lt;=4),Listas!$G$39,"-"))))</f>
        <v>-</v>
      </c>
      <c r="DA54" s="226"/>
      <c r="DB54" s="223"/>
      <c r="DC54" s="223"/>
      <c r="DD54" s="113" t="str">
        <f>IF(AND(LL54&gt;=32,LL54&lt;=80),Listas!$G$36,IF(AND(LL54&gt;=16,LL54&lt;=24),Listas!$G$37,IF(AND(LL54&gt;=5,LL54&lt;=12),Listas!$G$38,IF(AND(LL54&gt;=1,LL54&lt;=4),Listas!$G$39,"-"))))</f>
        <v>-</v>
      </c>
      <c r="DE54" s="226"/>
      <c r="DF54" s="223"/>
      <c r="DG54" s="223"/>
      <c r="DH54" s="113" t="str">
        <f>IF(AND(LQ54&gt;=32,LQ54&lt;=80),Listas!$G$36,IF(AND(LQ54&gt;=16,LQ54&lt;=24),Listas!$G$37,IF(AND(LQ54&gt;=5,LQ54&lt;=12),Listas!$G$38,IF(AND(LQ54&gt;=1,LQ54&lt;=4),Listas!$G$39,"-"))))</f>
        <v>-</v>
      </c>
      <c r="DI54" s="226"/>
      <c r="DJ54" s="223"/>
      <c r="DK54" s="223"/>
      <c r="DL54" s="113" t="str">
        <f>IF(AND(LV54&gt;=32,LV54&lt;=80),Listas!$G$36,IF(AND(LV54&gt;=16,LV54&lt;=24),Listas!$G$37,IF(AND(LV54&gt;=5,LV54&lt;=12),Listas!$G$38,IF(AND(LV54&gt;=1,LV54&lt;=4),Listas!$G$39,"-"))))</f>
        <v>-</v>
      </c>
      <c r="DM54" s="226"/>
      <c r="DN54" s="223"/>
      <c r="DO54" s="223"/>
      <c r="DP54" s="113" t="str">
        <f>IF(AND(MA54&gt;=32,MA54&lt;=80),Listas!$G$36,IF(AND(MA54&gt;=16,MA54&lt;=24),Listas!$G$37,IF(AND(MA54&gt;=5,MA54&lt;=12),Listas!$G$38,IF(AND(MA54&gt;=1,MA54&lt;=4),Listas!$G$39,"-"))))</f>
        <v>-</v>
      </c>
      <c r="DQ54" s="226"/>
      <c r="DR54" s="223"/>
      <c r="DS54" s="223"/>
      <c r="DT54" s="113" t="str">
        <f>IF(AND(MF54&gt;=32,MF54&lt;=80),Listas!$G$36,IF(AND(MF54&gt;=16,MF54&lt;=24),Listas!$G$37,IF(AND(MF54&gt;=5,MF54&lt;=12),Listas!$G$38,IF(AND(MF54&gt;=1,MF54&lt;=4),Listas!$G$39,"-"))))</f>
        <v>-</v>
      </c>
      <c r="HM54" s="150" t="str">
        <f>IF('2.Datos'!A54&lt;&gt;"",'2.Datos'!A54,"")</f>
        <v/>
      </c>
      <c r="HN54" s="142" t="str">
        <f>IFERROR(VLOOKUP('2.Datos'!V54,Listas!$D$37:$E$41,2,FALSE),"")</f>
        <v/>
      </c>
      <c r="HO54" s="142" t="str">
        <f>IFERROR(VLOOKUP('2.Datos'!W54,Listas!$D$44:$E$48,2,FALSE),"")</f>
        <v/>
      </c>
      <c r="HP54" s="142" t="str">
        <f t="shared" si="51"/>
        <v/>
      </c>
      <c r="HQ54" s="151" t="str">
        <f t="shared" si="52"/>
        <v/>
      </c>
      <c r="HR54" s="103"/>
      <c r="HS54" s="142" t="str">
        <f>IFERROR(VLOOKUP('2.Datos'!AD54,Listas!$D$37:$E$41,2,FALSE),"")</f>
        <v/>
      </c>
      <c r="HT54" s="142" t="str">
        <f>IFERROR(VLOOKUP('2.Datos'!AE54,Listas!$D$44:$E$48,2,FALSE),"")</f>
        <v/>
      </c>
      <c r="HU54" s="151" t="str">
        <f t="shared" si="3"/>
        <v/>
      </c>
      <c r="HV54" s="151" t="str">
        <f t="shared" si="4"/>
        <v/>
      </c>
      <c r="HW54" s="103"/>
      <c r="HX54" s="142" t="str">
        <f>IFERROR(VLOOKUP('2.Datos'!AH54,Listas!$D$37:$E$41,2,FALSE),"")</f>
        <v/>
      </c>
      <c r="HY54" s="142" t="str">
        <f>IFERROR(VLOOKUP('2.Datos'!AI54,Listas!$D$44:$E$48,2,FALSE),"")</f>
        <v/>
      </c>
      <c r="HZ54" s="151" t="str">
        <f t="shared" si="5"/>
        <v/>
      </c>
      <c r="IA54" s="151" t="str">
        <f t="shared" si="6"/>
        <v/>
      </c>
      <c r="IB54" s="103"/>
      <c r="IC54" s="142" t="str">
        <f>IFERROR(VLOOKUP('2.Datos'!AL54,Listas!$D$37:$E$41,2,FALSE),"")</f>
        <v/>
      </c>
      <c r="ID54" s="142" t="str">
        <f>IFERROR(VLOOKUP('2.Datos'!AM54,Listas!$D$44:$E$48,2,FALSE),"")</f>
        <v/>
      </c>
      <c r="IE54" s="151" t="str">
        <f t="shared" si="7"/>
        <v/>
      </c>
      <c r="IF54" s="151" t="str">
        <f t="shared" si="8"/>
        <v/>
      </c>
      <c r="IG54" s="103"/>
      <c r="IH54" s="142" t="str">
        <f>IFERROR(VLOOKUP('2.Datos'!AP54,Listas!$D$37:$E$41,2,FALSE),"")</f>
        <v/>
      </c>
      <c r="II54" s="142" t="str">
        <f>IFERROR(VLOOKUP('2.Datos'!AQ54,Listas!$D$44:$E$48,2,FALSE),"")</f>
        <v/>
      </c>
      <c r="IJ54" s="151" t="str">
        <f t="shared" si="9"/>
        <v/>
      </c>
      <c r="IK54" s="151" t="str">
        <f t="shared" si="10"/>
        <v/>
      </c>
      <c r="IL54" s="103"/>
      <c r="IM54" s="142" t="str">
        <f>IFERROR(VLOOKUP('2.Datos'!AT54,Listas!$D$37:$E$41,2,FALSE),"")</f>
        <v/>
      </c>
      <c r="IN54" s="142" t="str">
        <f>IFERROR(VLOOKUP('2.Datos'!AU54,Listas!$D$44:$E$48,2,FALSE),"")</f>
        <v/>
      </c>
      <c r="IO54" s="151" t="str">
        <f t="shared" si="11"/>
        <v/>
      </c>
      <c r="IP54" s="151" t="str">
        <f t="shared" si="12"/>
        <v/>
      </c>
      <c r="IQ54" s="103"/>
      <c r="IR54" s="142" t="str">
        <f>IFERROR(VLOOKUP('2.Datos'!AX54,Listas!$D$37:$E$41,2,FALSE),"")</f>
        <v/>
      </c>
      <c r="IS54" s="142" t="str">
        <f>IFERROR(VLOOKUP('2.Datos'!AY54,Listas!$D$44:$E$48,2,FALSE),"")</f>
        <v/>
      </c>
      <c r="IT54" s="151" t="str">
        <f t="shared" si="13"/>
        <v/>
      </c>
      <c r="IU54" s="151" t="str">
        <f t="shared" si="14"/>
        <v/>
      </c>
      <c r="IV54" s="103"/>
      <c r="IW54" s="142" t="str">
        <f>IFERROR(VLOOKUP('2.Datos'!BB54,Listas!$D$37:$E$41,2,FALSE),"")</f>
        <v/>
      </c>
      <c r="IX54" s="142" t="str">
        <f>IFERROR(VLOOKUP('2.Datos'!BC54,Listas!$D$44:$E$48,2,FALSE),"")</f>
        <v/>
      </c>
      <c r="IY54" s="151" t="str">
        <f t="shared" si="15"/>
        <v/>
      </c>
      <c r="IZ54" s="151" t="str">
        <f t="shared" si="16"/>
        <v/>
      </c>
      <c r="JA54" s="103"/>
      <c r="JB54" s="142" t="str">
        <f>IFERROR(VLOOKUP('2.Datos'!BF54,Listas!$D$37:$E$41,2,FALSE),"")</f>
        <v/>
      </c>
      <c r="JC54" s="142" t="str">
        <f>IFERROR(VLOOKUP('2.Datos'!BG54,Listas!$D$44:$E$48,2,FALSE),"")</f>
        <v/>
      </c>
      <c r="JD54" s="151" t="str">
        <f t="shared" si="17"/>
        <v/>
      </c>
      <c r="JE54" s="151" t="str">
        <f t="shared" si="18"/>
        <v/>
      </c>
      <c r="JF54" s="103"/>
      <c r="JG54" s="142" t="str">
        <f>IFERROR(VLOOKUP('2.Datos'!BJ54,Listas!$D$37:$E$41,2,FALSE),"")</f>
        <v/>
      </c>
      <c r="JH54" s="142" t="str">
        <f>IFERROR(VLOOKUP('2.Datos'!BK54,Listas!$D$44:$E$48,2,FALSE),"")</f>
        <v/>
      </c>
      <c r="JI54" s="151" t="str">
        <f t="shared" si="19"/>
        <v/>
      </c>
      <c r="JJ54" s="151" t="str">
        <f t="shared" si="20"/>
        <v/>
      </c>
      <c r="JK54" s="103"/>
      <c r="JL54" s="142" t="str">
        <f>IFERROR(VLOOKUP('2.Datos'!BN54,Listas!$D$37:$E$41,2,FALSE),"")</f>
        <v/>
      </c>
      <c r="JM54" s="142" t="str">
        <f>IFERROR(VLOOKUP('2.Datos'!BO54,Listas!$D$44:$E$48,2,FALSE),"")</f>
        <v/>
      </c>
      <c r="JN54" s="151" t="str">
        <f t="shared" si="21"/>
        <v/>
      </c>
      <c r="JO54" s="151" t="str">
        <f t="shared" si="22"/>
        <v/>
      </c>
      <c r="JP54" s="103"/>
      <c r="JQ54" s="142" t="str">
        <f>IFERROR(VLOOKUP('2.Datos'!BR54,Listas!$D$37:$E$41,2,FALSE),"")</f>
        <v/>
      </c>
      <c r="JR54" s="142" t="str">
        <f>IFERROR(VLOOKUP('2.Datos'!BS54,Listas!$D$44:$E$48,2,FALSE),"")</f>
        <v/>
      </c>
      <c r="JS54" s="151" t="str">
        <f t="shared" si="23"/>
        <v/>
      </c>
      <c r="JT54" s="151" t="str">
        <f t="shared" si="24"/>
        <v/>
      </c>
      <c r="JU54" s="103"/>
      <c r="JV54" s="142" t="str">
        <f>IFERROR(VLOOKUP('2.Datos'!BV54,Listas!$D$37:$E$41,2,FALSE),"")</f>
        <v/>
      </c>
      <c r="JW54" s="142" t="str">
        <f>IFERROR(VLOOKUP('2.Datos'!BW54,Listas!$D$44:$E$48,2,FALSE),"")</f>
        <v/>
      </c>
      <c r="JX54" s="151" t="str">
        <f t="shared" si="25"/>
        <v/>
      </c>
      <c r="JY54" s="151" t="str">
        <f t="shared" si="26"/>
        <v/>
      </c>
      <c r="JZ54" s="103"/>
      <c r="KA54" s="142" t="str">
        <f>IFERROR(VLOOKUP('2.Datos'!BZ54,Listas!$D$37:$E$41,2,FALSE),"")</f>
        <v/>
      </c>
      <c r="KB54" s="142" t="str">
        <f>IFERROR(VLOOKUP('2.Datos'!CA54,Listas!$D$44:$E$48,2,FALSE),"")</f>
        <v/>
      </c>
      <c r="KC54" s="151" t="str">
        <f t="shared" si="27"/>
        <v/>
      </c>
      <c r="KD54" s="151" t="str">
        <f t="shared" si="28"/>
        <v/>
      </c>
      <c r="KE54" s="103"/>
      <c r="KF54" s="142" t="str">
        <f>IFERROR(VLOOKUP('2.Datos'!CD54,Listas!$D$37:$E$41,2,FALSE),"")</f>
        <v/>
      </c>
      <c r="KG54" s="142" t="str">
        <f>IFERROR(VLOOKUP('2.Datos'!CE54,Listas!$D$44:$E$48,2,FALSE),"")</f>
        <v/>
      </c>
      <c r="KH54" s="151" t="str">
        <f t="shared" si="29"/>
        <v/>
      </c>
      <c r="KI54" s="151" t="str">
        <f t="shared" si="30"/>
        <v/>
      </c>
      <c r="KJ54" s="103"/>
      <c r="KK54" s="142" t="str">
        <f>IFERROR(VLOOKUP('2.Datos'!CH54,Listas!$D$37:$E$41,2,FALSE),"")</f>
        <v/>
      </c>
      <c r="KL54" s="142" t="str">
        <f>IFERROR(VLOOKUP('2.Datos'!CI54,Listas!$D$44:$E$48,2,FALSE),"")</f>
        <v/>
      </c>
      <c r="KM54" s="151" t="str">
        <f t="shared" si="31"/>
        <v/>
      </c>
      <c r="KN54" s="151" t="str">
        <f t="shared" si="32"/>
        <v/>
      </c>
      <c r="KO54" s="103"/>
      <c r="KP54" s="142" t="str">
        <f>IFERROR(VLOOKUP('2.Datos'!CL54,Listas!$D$37:$E$41,2,FALSE),"")</f>
        <v/>
      </c>
      <c r="KQ54" s="142" t="str">
        <f>IFERROR(VLOOKUP('2.Datos'!CM54,Listas!$D$44:$E$48,2,FALSE),"")</f>
        <v/>
      </c>
      <c r="KR54" s="151" t="str">
        <f t="shared" si="33"/>
        <v/>
      </c>
      <c r="KS54" s="151" t="str">
        <f t="shared" si="34"/>
        <v/>
      </c>
      <c r="KT54" s="103"/>
      <c r="KU54" s="142" t="str">
        <f>IFERROR(VLOOKUP('2.Datos'!CP54,Listas!$D$37:$E$41,2,FALSE),"")</f>
        <v/>
      </c>
      <c r="KV54" s="142" t="str">
        <f>IFERROR(VLOOKUP('2.Datos'!CQ54,Listas!$D$44:$E$48,2,FALSE),"")</f>
        <v/>
      </c>
      <c r="KW54" s="151" t="str">
        <f t="shared" si="35"/>
        <v/>
      </c>
      <c r="KX54" s="151" t="str">
        <f t="shared" si="36"/>
        <v/>
      </c>
      <c r="KY54" s="103"/>
      <c r="KZ54" s="142" t="str">
        <f>IFERROR(VLOOKUP('2.Datos'!CT54,Listas!$D$37:$E$41,2,FALSE),"")</f>
        <v/>
      </c>
      <c r="LA54" s="142" t="str">
        <f>IFERROR(VLOOKUP('2.Datos'!CU54,Listas!$D$44:$E$48,2,FALSE),"")</f>
        <v/>
      </c>
      <c r="LB54" s="151" t="str">
        <f t="shared" si="37"/>
        <v/>
      </c>
      <c r="LC54" s="151" t="str">
        <f t="shared" si="38"/>
        <v/>
      </c>
      <c r="LD54" s="103"/>
      <c r="LE54" s="142" t="str">
        <f>IFERROR(VLOOKUP('2.Datos'!CX54,Listas!$D$37:$E$41,2,FALSE),"")</f>
        <v/>
      </c>
      <c r="LF54" s="142" t="str">
        <f>IFERROR(VLOOKUP('2.Datos'!CY54,Listas!$D$44:$E$48,2,FALSE),"")</f>
        <v/>
      </c>
      <c r="LG54" s="151" t="str">
        <f t="shared" si="39"/>
        <v/>
      </c>
      <c r="LH54" s="151" t="str">
        <f t="shared" si="40"/>
        <v/>
      </c>
      <c r="LI54" s="103"/>
      <c r="LJ54" s="142" t="str">
        <f>IFERROR(VLOOKUP('2.Datos'!DB54,Listas!$D$37:$E$41,2,FALSE),"")</f>
        <v/>
      </c>
      <c r="LK54" s="142" t="str">
        <f>IFERROR(VLOOKUP('2.Datos'!DC54,Listas!$D$44:$E$48,2,FALSE),"")</f>
        <v/>
      </c>
      <c r="LL54" s="151" t="str">
        <f t="shared" si="41"/>
        <v/>
      </c>
      <c r="LM54" s="151" t="str">
        <f t="shared" si="42"/>
        <v/>
      </c>
      <c r="LN54" s="103"/>
      <c r="LO54" s="142" t="str">
        <f>IFERROR(VLOOKUP('2.Datos'!DF54,Listas!$D$37:$E$41,2,FALSE),"")</f>
        <v/>
      </c>
      <c r="LP54" s="142" t="str">
        <f>IFERROR(VLOOKUP('2.Datos'!DG54,Listas!$D$44:$E$48,2,FALSE),"")</f>
        <v/>
      </c>
      <c r="LQ54" s="151" t="str">
        <f t="shared" si="43"/>
        <v/>
      </c>
      <c r="LR54" s="151" t="str">
        <f t="shared" si="44"/>
        <v/>
      </c>
      <c r="LS54" s="103"/>
      <c r="LT54" s="142" t="str">
        <f>IFERROR(VLOOKUP('2.Datos'!DJ54,Listas!$D$37:$E$41,2,FALSE),"")</f>
        <v/>
      </c>
      <c r="LU54" s="142" t="str">
        <f>IFERROR(VLOOKUP('2.Datos'!DK54,Listas!$D$44:$E$48,2,FALSE),"")</f>
        <v/>
      </c>
      <c r="LV54" s="151" t="str">
        <f t="shared" si="45"/>
        <v/>
      </c>
      <c r="LW54" s="151" t="str">
        <f t="shared" si="46"/>
        <v/>
      </c>
      <c r="LX54" s="103"/>
      <c r="LY54" s="142" t="str">
        <f>IFERROR(VLOOKUP('2.Datos'!DN54,Listas!$D$37:$E$41,2,FALSE),"")</f>
        <v/>
      </c>
      <c r="LZ54" s="142" t="str">
        <f>IFERROR(VLOOKUP('2.Datos'!DO54,Listas!$D$44:$E$48,2,FALSE),"")</f>
        <v/>
      </c>
      <c r="MA54" s="151" t="str">
        <f t="shared" si="47"/>
        <v/>
      </c>
      <c r="MB54" s="151" t="str">
        <f t="shared" si="48"/>
        <v/>
      </c>
      <c r="MC54" s="103"/>
      <c r="MD54" s="142" t="str">
        <f>IFERROR(VLOOKUP('2.Datos'!DR54,Listas!$D$37:$E$41,2,FALSE),"")</f>
        <v/>
      </c>
      <c r="ME54" s="142" t="str">
        <f>IFERROR(VLOOKUP('2.Datos'!DS54,Listas!$D$44:$E$48,2,FALSE),"")</f>
        <v/>
      </c>
      <c r="MF54" s="151" t="str">
        <f t="shared" si="49"/>
        <v/>
      </c>
      <c r="MG54" s="151" t="str">
        <f t="shared" si="50"/>
        <v/>
      </c>
      <c r="MH54"/>
    </row>
    <row r="55" spans="1:346" ht="46.5" customHeight="1" x14ac:dyDescent="0.25">
      <c r="A55" s="232"/>
      <c r="B55" s="223"/>
      <c r="C55" s="223"/>
      <c r="D55" s="225"/>
      <c r="E55" s="225"/>
      <c r="F55" s="226"/>
      <c r="G55" s="223"/>
      <c r="H55" s="226"/>
      <c r="I55" s="226"/>
      <c r="J55" s="226"/>
      <c r="K55" s="226"/>
      <c r="L55" s="227"/>
      <c r="M55" s="224"/>
      <c r="N55" s="228"/>
      <c r="O55" s="228"/>
      <c r="P55" s="228"/>
      <c r="Q55" s="228"/>
      <c r="R55" s="228"/>
      <c r="S55" s="228"/>
      <c r="T55" s="228"/>
      <c r="U55" s="228"/>
      <c r="V55" s="223"/>
      <c r="W55" s="223"/>
      <c r="X55" s="229" t="str">
        <f>IF(AND(HP55&gt;=32,HP55&lt;=80),Listas!$G$36,IF(AND(HP55&gt;=16,HP55&lt;=24),Listas!$G$37,IF(AND(HP55&gt;=5,HP55&lt;=12),Listas!$G$38,IF(AND(HP55&gt;=1,HP55&lt;=4),Listas!$G$39,"-"))))</f>
        <v>-</v>
      </c>
      <c r="Y55" s="230" t="str">
        <f t="shared" si="2"/>
        <v/>
      </c>
      <c r="Z55" s="230" t="str">
        <f>IFERROR(VLOOKUP(L55,Listas!$H$4:$I$8,2,FALSE),"")</f>
        <v/>
      </c>
      <c r="AA55" s="233"/>
      <c r="AB55" s="234"/>
      <c r="AC55" s="231"/>
      <c r="AD55" s="223"/>
      <c r="AE55" s="223"/>
      <c r="AF55" s="113" t="str">
        <f>IF(AND(HU55&gt;=32,HU55&lt;=80),Listas!$G$36,IF(AND(HU55&gt;=16,HU55&lt;=24),Listas!$G$37,IF(AND(HU55&gt;=5,HU55&lt;=12),Listas!$G$38,IF(AND(HU55&gt;=1,HU55&lt;=4),Listas!$G$39,"-"))))</f>
        <v>-</v>
      </c>
      <c r="AG55" s="226"/>
      <c r="AH55" s="223"/>
      <c r="AI55" s="223"/>
      <c r="AJ55" s="113" t="str">
        <f>IF(AND(HZ55&gt;=32,HZ55&lt;=80),Listas!$G$36,IF(AND(HZ55&gt;=16,HZ55&lt;=24),Listas!$G$37,IF(AND(HZ55&gt;=5,HZ55&lt;=12),Listas!$G$38,IF(AND(HZ55&gt;=1,HZ55&lt;=4),Listas!$G$39,"-"))))</f>
        <v>-</v>
      </c>
      <c r="AK55" s="226"/>
      <c r="AL55" s="223"/>
      <c r="AM55" s="223"/>
      <c r="AN55" s="113" t="str">
        <f>IF(AND(IE55&gt;=32,IE55&lt;=80),Listas!$G$36,IF(AND(IE55&gt;=16,IE55&lt;=24),Listas!$G$37,IF(AND(IE55&gt;=5,IE55&lt;=12),Listas!$G$38,IF(AND(IE55&gt;=1,IE55&lt;=4),Listas!$G$39,"-"))))</f>
        <v>-</v>
      </c>
      <c r="AO55" s="226"/>
      <c r="AP55" s="223"/>
      <c r="AQ55" s="223"/>
      <c r="AR55" s="113" t="str">
        <f>IF(AND(IJ55&gt;=32,IJ55&lt;=80),Listas!$G$36,IF(AND(IJ55&gt;=16,IJ55&lt;=24),Listas!$G$37,IF(AND(IJ55&gt;=5,IJ55&lt;=12),Listas!$G$38,IF(AND(IJ55&gt;=1,IJ55&lt;=4),Listas!$G$39,"-"))))</f>
        <v>-</v>
      </c>
      <c r="AS55" s="226"/>
      <c r="AT55" s="223"/>
      <c r="AU55" s="223"/>
      <c r="AV55" s="113" t="str">
        <f>IF(AND(IO55&gt;=32,IO55&lt;=80),Listas!$G$36,IF(AND(IO55&gt;=16,IO55&lt;=24),Listas!$G$37,IF(AND(IO55&gt;=5,IO55&lt;=12),Listas!$G$38,IF(AND(IO55&gt;=1,IO55&lt;=4),Listas!$G$39,"-"))))</f>
        <v>-</v>
      </c>
      <c r="AW55" s="226"/>
      <c r="AX55" s="223"/>
      <c r="AY55" s="223"/>
      <c r="AZ55" s="113" t="str">
        <f>IF(AND(IT55&gt;=32,IT55&lt;=80),Listas!$G$36,IF(AND(IT55&gt;=16,IT55&lt;=24),Listas!$G$37,IF(AND(IT55&gt;=5,IT55&lt;=12),Listas!$G$38,IF(AND(IT55&gt;=1,IT55&lt;=4),Listas!$G$39,"-"))))</f>
        <v>-</v>
      </c>
      <c r="BA55" s="226"/>
      <c r="BB55" s="223"/>
      <c r="BC55" s="223"/>
      <c r="BD55" s="113" t="str">
        <f>IF(AND(IY55&gt;=32,IY55&lt;=80),Listas!$G$36,IF(AND(IY55&gt;=16,IY55&lt;=24),Listas!$G$37,IF(AND(IY55&gt;=5,IY55&lt;=12),Listas!$G$38,IF(AND(IY55&gt;=1,IY55&lt;=4),Listas!$G$39,"-"))))</f>
        <v>-</v>
      </c>
      <c r="BE55" s="226"/>
      <c r="BF55" s="223"/>
      <c r="BG55" s="223"/>
      <c r="BH55" s="113" t="str">
        <f>IF(AND(JD55&gt;=32,JD55&lt;=80),Listas!$G$36,IF(AND(JD55&gt;=16,JD55&lt;=24),Listas!$G$37,IF(AND(JD55&gt;=5,JD55&lt;=12),Listas!$G$38,IF(AND(JD55&gt;=1,JD55&lt;=4),Listas!$G$39,"-"))))</f>
        <v>-</v>
      </c>
      <c r="BI55" s="226"/>
      <c r="BJ55" s="223"/>
      <c r="BK55" s="223"/>
      <c r="BL55" s="113" t="str">
        <f>IF(AND(JI55&gt;=32,JI55&lt;=80),Listas!$G$36,IF(AND(JI55&gt;=16,JI55&lt;=24),Listas!$G$37,IF(AND(JI55&gt;=5,JI55&lt;=12),Listas!$G$38,IF(AND(JI55&gt;=1,JI55&lt;=4),Listas!$G$39,"-"))))</f>
        <v>-</v>
      </c>
      <c r="BM55" s="226"/>
      <c r="BN55" s="223"/>
      <c r="BO55" s="223"/>
      <c r="BP55" s="113" t="str">
        <f>IF(AND(JN55&gt;=32,JN55&lt;=80),Listas!$G$36,IF(AND(JN55&gt;=16,JN55&lt;=24),Listas!$G$37,IF(AND(JN55&gt;=5,JN55&lt;=12),Listas!$G$38,IF(AND(JN55&gt;=1,JN55&lt;=4),Listas!$G$39,"-"))))</f>
        <v>-</v>
      </c>
      <c r="BQ55" s="226"/>
      <c r="BR55" s="223"/>
      <c r="BS55" s="223"/>
      <c r="BT55" s="113" t="str">
        <f>IF(AND(JS55&gt;=32,JS55&lt;=80),Listas!$G$36,IF(AND(JS55&gt;=16,JS55&lt;=24),Listas!$G$37,IF(AND(JS55&gt;=5,JS55&lt;=12),Listas!$G$38,IF(AND(JS55&gt;=1,JS55&lt;=4),Listas!$G$39,"-"))))</f>
        <v>-</v>
      </c>
      <c r="BU55" s="226"/>
      <c r="BV55" s="223"/>
      <c r="BW55" s="223"/>
      <c r="BX55" s="113" t="str">
        <f>IF(AND(JX55&gt;=32,JX55&lt;=80),Listas!$G$36,IF(AND(JX55&gt;=16,JX55&lt;=24),Listas!$G$37,IF(AND(JX55&gt;=5,JX55&lt;=12),Listas!$G$38,IF(AND(JX55&gt;=1,JX55&lt;=4),Listas!$G$39,"-"))))</f>
        <v>-</v>
      </c>
      <c r="BY55" s="226"/>
      <c r="BZ55" s="223"/>
      <c r="CA55" s="223"/>
      <c r="CB55" s="113" t="str">
        <f>IF(AND(KC55&gt;=32,KC55&lt;=80),Listas!$G$36,IF(AND(KC55&gt;=16,KC55&lt;=24),Listas!$G$37,IF(AND(KC55&gt;=5,KC55&lt;=12),Listas!$G$38,IF(AND(KC55&gt;=1,KC55&lt;=4),Listas!$G$39,"-"))))</f>
        <v>-</v>
      </c>
      <c r="CC55" s="226"/>
      <c r="CD55" s="223"/>
      <c r="CE55" s="223"/>
      <c r="CF55" s="113" t="str">
        <f>IF(AND(KH55&gt;=32,KH55&lt;=80),Listas!$G$36,IF(AND(KH55&gt;=16,KH55&lt;=24),Listas!$G$37,IF(AND(KH55&gt;=5,KH55&lt;=12),Listas!$G$38,IF(AND(KH55&gt;=1,KH55&lt;=4),Listas!$G$39,"-"))))</f>
        <v>-</v>
      </c>
      <c r="CG55" s="226"/>
      <c r="CH55" s="223"/>
      <c r="CI55" s="223"/>
      <c r="CJ55" s="113" t="str">
        <f>IF(AND(KM55&gt;=32,KM55&lt;=80),Listas!$G$36,IF(AND(KM55&gt;=16,KM55&lt;=24),Listas!$G$37,IF(AND(KM55&gt;=5,KM55&lt;=12),Listas!$G$38,IF(AND(KM55&gt;=1,KM55&lt;=4),Listas!$G$39,"-"))))</f>
        <v>-</v>
      </c>
      <c r="CK55" s="226"/>
      <c r="CL55" s="223"/>
      <c r="CM55" s="223"/>
      <c r="CN55" s="113" t="str">
        <f>IF(AND(KR55&gt;=32,KR55&lt;=80),Listas!$G$36,IF(AND(KR55&gt;=16,KR55&lt;=24),Listas!$G$37,IF(AND(KR55&gt;=5,KR55&lt;=12),Listas!$G$38,IF(AND(KR55&gt;=1,KR55&lt;=4),Listas!$G$39,"-"))))</f>
        <v>-</v>
      </c>
      <c r="CO55" s="226"/>
      <c r="CP55" s="223"/>
      <c r="CQ55" s="223"/>
      <c r="CR55" s="113" t="str">
        <f>IF(AND(KW55&gt;=32,KW55&lt;=80),Listas!$G$36,IF(AND(KW55&gt;=16,KW55&lt;=24),Listas!$G$37,IF(AND(KW55&gt;=5,KW55&lt;=12),Listas!$G$38,IF(AND(KW55&gt;=1,KW55&lt;=4),Listas!$G$39,"-"))))</f>
        <v>-</v>
      </c>
      <c r="CS55" s="226"/>
      <c r="CT55" s="223"/>
      <c r="CU55" s="223"/>
      <c r="CV55" s="113" t="str">
        <f>IF(AND(LB55&gt;=32,LB55&lt;=80),Listas!$G$36,IF(AND(LB55&gt;=16,LB55&lt;=24),Listas!$G$37,IF(AND(LB55&gt;=5,LB55&lt;=12),Listas!$G$38,IF(AND(LB55&gt;=1,LB55&lt;=4),Listas!$G$39,"-"))))</f>
        <v>-</v>
      </c>
      <c r="CW55" s="226"/>
      <c r="CX55" s="223"/>
      <c r="CY55" s="223"/>
      <c r="CZ55" s="113" t="str">
        <f>IF(AND(LG55&gt;=32,LG55&lt;=80),Listas!$G$36,IF(AND(LG55&gt;=16,LG55&lt;=24),Listas!$G$37,IF(AND(LG55&gt;=5,LG55&lt;=12),Listas!$G$38,IF(AND(LG55&gt;=1,LG55&lt;=4),Listas!$G$39,"-"))))</f>
        <v>-</v>
      </c>
      <c r="DA55" s="226"/>
      <c r="DB55" s="223"/>
      <c r="DC55" s="223"/>
      <c r="DD55" s="113" t="str">
        <f>IF(AND(LL55&gt;=32,LL55&lt;=80),Listas!$G$36,IF(AND(LL55&gt;=16,LL55&lt;=24),Listas!$G$37,IF(AND(LL55&gt;=5,LL55&lt;=12),Listas!$G$38,IF(AND(LL55&gt;=1,LL55&lt;=4),Listas!$G$39,"-"))))</f>
        <v>-</v>
      </c>
      <c r="DE55" s="226"/>
      <c r="DF55" s="223"/>
      <c r="DG55" s="223"/>
      <c r="DH55" s="113" t="str">
        <f>IF(AND(LQ55&gt;=32,LQ55&lt;=80),Listas!$G$36,IF(AND(LQ55&gt;=16,LQ55&lt;=24),Listas!$G$37,IF(AND(LQ55&gt;=5,LQ55&lt;=12),Listas!$G$38,IF(AND(LQ55&gt;=1,LQ55&lt;=4),Listas!$G$39,"-"))))</f>
        <v>-</v>
      </c>
      <c r="DI55" s="226"/>
      <c r="DJ55" s="223"/>
      <c r="DK55" s="223"/>
      <c r="DL55" s="113" t="str">
        <f>IF(AND(LV55&gt;=32,LV55&lt;=80),Listas!$G$36,IF(AND(LV55&gt;=16,LV55&lt;=24),Listas!$G$37,IF(AND(LV55&gt;=5,LV55&lt;=12),Listas!$G$38,IF(AND(LV55&gt;=1,LV55&lt;=4),Listas!$G$39,"-"))))</f>
        <v>-</v>
      </c>
      <c r="DM55" s="226"/>
      <c r="DN55" s="223"/>
      <c r="DO55" s="223"/>
      <c r="DP55" s="113" t="str">
        <f>IF(AND(MA55&gt;=32,MA55&lt;=80),Listas!$G$36,IF(AND(MA55&gt;=16,MA55&lt;=24),Listas!$G$37,IF(AND(MA55&gt;=5,MA55&lt;=12),Listas!$G$38,IF(AND(MA55&gt;=1,MA55&lt;=4),Listas!$G$39,"-"))))</f>
        <v>-</v>
      </c>
      <c r="DQ55" s="226"/>
      <c r="DR55" s="223"/>
      <c r="DS55" s="223"/>
      <c r="DT55" s="113" t="str">
        <f>IF(AND(MF55&gt;=32,MF55&lt;=80),Listas!$G$36,IF(AND(MF55&gt;=16,MF55&lt;=24),Listas!$G$37,IF(AND(MF55&gt;=5,MF55&lt;=12),Listas!$G$38,IF(AND(MF55&gt;=1,MF55&lt;=4),Listas!$G$39,"-"))))</f>
        <v>-</v>
      </c>
      <c r="HM55" s="150" t="str">
        <f>IF('2.Datos'!A55&lt;&gt;"",'2.Datos'!A55,"")</f>
        <v/>
      </c>
      <c r="HN55" s="142" t="str">
        <f>IFERROR(VLOOKUP('2.Datos'!V55,Listas!$D$37:$E$41,2,FALSE),"")</f>
        <v/>
      </c>
      <c r="HO55" s="142" t="str">
        <f>IFERROR(VLOOKUP('2.Datos'!W55,Listas!$D$44:$E$48,2,FALSE),"")</f>
        <v/>
      </c>
      <c r="HP55" s="142" t="str">
        <f t="shared" si="51"/>
        <v/>
      </c>
      <c r="HQ55" s="151" t="str">
        <f t="shared" si="52"/>
        <v/>
      </c>
      <c r="HR55" s="103"/>
      <c r="HS55" s="142" t="str">
        <f>IFERROR(VLOOKUP('2.Datos'!AD55,Listas!$D$37:$E$41,2,FALSE),"")</f>
        <v/>
      </c>
      <c r="HT55" s="142" t="str">
        <f>IFERROR(VLOOKUP('2.Datos'!AE55,Listas!$D$44:$E$48,2,FALSE),"")</f>
        <v/>
      </c>
      <c r="HU55" s="151" t="str">
        <f t="shared" si="3"/>
        <v/>
      </c>
      <c r="HV55" s="151" t="str">
        <f t="shared" si="4"/>
        <v/>
      </c>
      <c r="HW55" s="103"/>
      <c r="HX55" s="142" t="str">
        <f>IFERROR(VLOOKUP('2.Datos'!AH55,Listas!$D$37:$E$41,2,FALSE),"")</f>
        <v/>
      </c>
      <c r="HY55" s="142" t="str">
        <f>IFERROR(VLOOKUP('2.Datos'!AI55,Listas!$D$44:$E$48,2,FALSE),"")</f>
        <v/>
      </c>
      <c r="HZ55" s="151" t="str">
        <f t="shared" si="5"/>
        <v/>
      </c>
      <c r="IA55" s="151" t="str">
        <f t="shared" si="6"/>
        <v/>
      </c>
      <c r="IB55" s="103"/>
      <c r="IC55" s="142" t="str">
        <f>IFERROR(VLOOKUP('2.Datos'!AL55,Listas!$D$37:$E$41,2,FALSE),"")</f>
        <v/>
      </c>
      <c r="ID55" s="142" t="str">
        <f>IFERROR(VLOOKUP('2.Datos'!AM55,Listas!$D$44:$E$48,2,FALSE),"")</f>
        <v/>
      </c>
      <c r="IE55" s="151" t="str">
        <f t="shared" si="7"/>
        <v/>
      </c>
      <c r="IF55" s="151" t="str">
        <f t="shared" si="8"/>
        <v/>
      </c>
      <c r="IG55" s="103"/>
      <c r="IH55" s="142" t="str">
        <f>IFERROR(VLOOKUP('2.Datos'!AP55,Listas!$D$37:$E$41,2,FALSE),"")</f>
        <v/>
      </c>
      <c r="II55" s="142" t="str">
        <f>IFERROR(VLOOKUP('2.Datos'!AQ55,Listas!$D$44:$E$48,2,FALSE),"")</f>
        <v/>
      </c>
      <c r="IJ55" s="151" t="str">
        <f t="shared" si="9"/>
        <v/>
      </c>
      <c r="IK55" s="151" t="str">
        <f t="shared" si="10"/>
        <v/>
      </c>
      <c r="IL55" s="103"/>
      <c r="IM55" s="142" t="str">
        <f>IFERROR(VLOOKUP('2.Datos'!AT55,Listas!$D$37:$E$41,2,FALSE),"")</f>
        <v/>
      </c>
      <c r="IN55" s="142" t="str">
        <f>IFERROR(VLOOKUP('2.Datos'!AU55,Listas!$D$44:$E$48,2,FALSE),"")</f>
        <v/>
      </c>
      <c r="IO55" s="151" t="str">
        <f t="shared" si="11"/>
        <v/>
      </c>
      <c r="IP55" s="151" t="str">
        <f t="shared" si="12"/>
        <v/>
      </c>
      <c r="IQ55" s="103"/>
      <c r="IR55" s="142" t="str">
        <f>IFERROR(VLOOKUP('2.Datos'!AX55,Listas!$D$37:$E$41,2,FALSE),"")</f>
        <v/>
      </c>
      <c r="IS55" s="142" t="str">
        <f>IFERROR(VLOOKUP('2.Datos'!AY55,Listas!$D$44:$E$48,2,FALSE),"")</f>
        <v/>
      </c>
      <c r="IT55" s="151" t="str">
        <f t="shared" si="13"/>
        <v/>
      </c>
      <c r="IU55" s="151" t="str">
        <f t="shared" si="14"/>
        <v/>
      </c>
      <c r="IV55" s="103"/>
      <c r="IW55" s="142" t="str">
        <f>IFERROR(VLOOKUP('2.Datos'!BB55,Listas!$D$37:$E$41,2,FALSE),"")</f>
        <v/>
      </c>
      <c r="IX55" s="142" t="str">
        <f>IFERROR(VLOOKUP('2.Datos'!BC55,Listas!$D$44:$E$48,2,FALSE),"")</f>
        <v/>
      </c>
      <c r="IY55" s="151" t="str">
        <f t="shared" si="15"/>
        <v/>
      </c>
      <c r="IZ55" s="151" t="str">
        <f t="shared" si="16"/>
        <v/>
      </c>
      <c r="JA55" s="103"/>
      <c r="JB55" s="142" t="str">
        <f>IFERROR(VLOOKUP('2.Datos'!BF55,Listas!$D$37:$E$41,2,FALSE),"")</f>
        <v/>
      </c>
      <c r="JC55" s="142" t="str">
        <f>IFERROR(VLOOKUP('2.Datos'!BG55,Listas!$D$44:$E$48,2,FALSE),"")</f>
        <v/>
      </c>
      <c r="JD55" s="151" t="str">
        <f t="shared" si="17"/>
        <v/>
      </c>
      <c r="JE55" s="151" t="str">
        <f t="shared" si="18"/>
        <v/>
      </c>
      <c r="JF55" s="103"/>
      <c r="JG55" s="142" t="str">
        <f>IFERROR(VLOOKUP('2.Datos'!BJ55,Listas!$D$37:$E$41,2,FALSE),"")</f>
        <v/>
      </c>
      <c r="JH55" s="142" t="str">
        <f>IFERROR(VLOOKUP('2.Datos'!BK55,Listas!$D$44:$E$48,2,FALSE),"")</f>
        <v/>
      </c>
      <c r="JI55" s="151" t="str">
        <f t="shared" si="19"/>
        <v/>
      </c>
      <c r="JJ55" s="151" t="str">
        <f t="shared" si="20"/>
        <v/>
      </c>
      <c r="JK55" s="103"/>
      <c r="JL55" s="142" t="str">
        <f>IFERROR(VLOOKUP('2.Datos'!BN55,Listas!$D$37:$E$41,2,FALSE),"")</f>
        <v/>
      </c>
      <c r="JM55" s="142" t="str">
        <f>IFERROR(VLOOKUP('2.Datos'!BO55,Listas!$D$44:$E$48,2,FALSE),"")</f>
        <v/>
      </c>
      <c r="JN55" s="151" t="str">
        <f t="shared" si="21"/>
        <v/>
      </c>
      <c r="JO55" s="151" t="str">
        <f t="shared" si="22"/>
        <v/>
      </c>
      <c r="JP55" s="103"/>
      <c r="JQ55" s="142" t="str">
        <f>IFERROR(VLOOKUP('2.Datos'!BR55,Listas!$D$37:$E$41,2,FALSE),"")</f>
        <v/>
      </c>
      <c r="JR55" s="142" t="str">
        <f>IFERROR(VLOOKUP('2.Datos'!BS55,Listas!$D$44:$E$48,2,FALSE),"")</f>
        <v/>
      </c>
      <c r="JS55" s="151" t="str">
        <f t="shared" si="23"/>
        <v/>
      </c>
      <c r="JT55" s="151" t="str">
        <f t="shared" si="24"/>
        <v/>
      </c>
      <c r="JU55" s="103"/>
      <c r="JV55" s="142" t="str">
        <f>IFERROR(VLOOKUP('2.Datos'!BV55,Listas!$D$37:$E$41,2,FALSE),"")</f>
        <v/>
      </c>
      <c r="JW55" s="142" t="str">
        <f>IFERROR(VLOOKUP('2.Datos'!BW55,Listas!$D$44:$E$48,2,FALSE),"")</f>
        <v/>
      </c>
      <c r="JX55" s="151" t="str">
        <f t="shared" si="25"/>
        <v/>
      </c>
      <c r="JY55" s="151" t="str">
        <f t="shared" si="26"/>
        <v/>
      </c>
      <c r="JZ55" s="103"/>
      <c r="KA55" s="142" t="str">
        <f>IFERROR(VLOOKUP('2.Datos'!BZ55,Listas!$D$37:$E$41,2,FALSE),"")</f>
        <v/>
      </c>
      <c r="KB55" s="142" t="str">
        <f>IFERROR(VLOOKUP('2.Datos'!CA55,Listas!$D$44:$E$48,2,FALSE),"")</f>
        <v/>
      </c>
      <c r="KC55" s="151" t="str">
        <f t="shared" si="27"/>
        <v/>
      </c>
      <c r="KD55" s="151" t="str">
        <f t="shared" si="28"/>
        <v/>
      </c>
      <c r="KE55" s="103"/>
      <c r="KF55" s="142" t="str">
        <f>IFERROR(VLOOKUP('2.Datos'!CD55,Listas!$D$37:$E$41,2,FALSE),"")</f>
        <v/>
      </c>
      <c r="KG55" s="142" t="str">
        <f>IFERROR(VLOOKUP('2.Datos'!CE55,Listas!$D$44:$E$48,2,FALSE),"")</f>
        <v/>
      </c>
      <c r="KH55" s="151" t="str">
        <f t="shared" si="29"/>
        <v/>
      </c>
      <c r="KI55" s="151" t="str">
        <f t="shared" si="30"/>
        <v/>
      </c>
      <c r="KJ55" s="103"/>
      <c r="KK55" s="142" t="str">
        <f>IFERROR(VLOOKUP('2.Datos'!CH55,Listas!$D$37:$E$41,2,FALSE),"")</f>
        <v/>
      </c>
      <c r="KL55" s="142" t="str">
        <f>IFERROR(VLOOKUP('2.Datos'!CI55,Listas!$D$44:$E$48,2,FALSE),"")</f>
        <v/>
      </c>
      <c r="KM55" s="151" t="str">
        <f t="shared" si="31"/>
        <v/>
      </c>
      <c r="KN55" s="151" t="str">
        <f t="shared" si="32"/>
        <v/>
      </c>
      <c r="KO55" s="103"/>
      <c r="KP55" s="142" t="str">
        <f>IFERROR(VLOOKUP('2.Datos'!CL55,Listas!$D$37:$E$41,2,FALSE),"")</f>
        <v/>
      </c>
      <c r="KQ55" s="142" t="str">
        <f>IFERROR(VLOOKUP('2.Datos'!CM55,Listas!$D$44:$E$48,2,FALSE),"")</f>
        <v/>
      </c>
      <c r="KR55" s="151" t="str">
        <f t="shared" si="33"/>
        <v/>
      </c>
      <c r="KS55" s="151" t="str">
        <f t="shared" si="34"/>
        <v/>
      </c>
      <c r="KT55" s="103"/>
      <c r="KU55" s="142" t="str">
        <f>IFERROR(VLOOKUP('2.Datos'!CP55,Listas!$D$37:$E$41,2,FALSE),"")</f>
        <v/>
      </c>
      <c r="KV55" s="142" t="str">
        <f>IFERROR(VLOOKUP('2.Datos'!CQ55,Listas!$D$44:$E$48,2,FALSE),"")</f>
        <v/>
      </c>
      <c r="KW55" s="151" t="str">
        <f t="shared" si="35"/>
        <v/>
      </c>
      <c r="KX55" s="151" t="str">
        <f t="shared" si="36"/>
        <v/>
      </c>
      <c r="KY55" s="103"/>
      <c r="KZ55" s="142" t="str">
        <f>IFERROR(VLOOKUP('2.Datos'!CT55,Listas!$D$37:$E$41,2,FALSE),"")</f>
        <v/>
      </c>
      <c r="LA55" s="142" t="str">
        <f>IFERROR(VLOOKUP('2.Datos'!CU55,Listas!$D$44:$E$48,2,FALSE),"")</f>
        <v/>
      </c>
      <c r="LB55" s="151" t="str">
        <f t="shared" si="37"/>
        <v/>
      </c>
      <c r="LC55" s="151" t="str">
        <f t="shared" si="38"/>
        <v/>
      </c>
      <c r="LD55" s="103"/>
      <c r="LE55" s="142" t="str">
        <f>IFERROR(VLOOKUP('2.Datos'!CX55,Listas!$D$37:$E$41,2,FALSE),"")</f>
        <v/>
      </c>
      <c r="LF55" s="142" t="str">
        <f>IFERROR(VLOOKUP('2.Datos'!CY55,Listas!$D$44:$E$48,2,FALSE),"")</f>
        <v/>
      </c>
      <c r="LG55" s="151" t="str">
        <f t="shared" si="39"/>
        <v/>
      </c>
      <c r="LH55" s="151" t="str">
        <f t="shared" si="40"/>
        <v/>
      </c>
      <c r="LI55" s="103"/>
      <c r="LJ55" s="142" t="str">
        <f>IFERROR(VLOOKUP('2.Datos'!DB55,Listas!$D$37:$E$41,2,FALSE),"")</f>
        <v/>
      </c>
      <c r="LK55" s="142" t="str">
        <f>IFERROR(VLOOKUP('2.Datos'!DC55,Listas!$D$44:$E$48,2,FALSE),"")</f>
        <v/>
      </c>
      <c r="LL55" s="151" t="str">
        <f t="shared" si="41"/>
        <v/>
      </c>
      <c r="LM55" s="151" t="str">
        <f t="shared" si="42"/>
        <v/>
      </c>
      <c r="LN55" s="103"/>
      <c r="LO55" s="142" t="str">
        <f>IFERROR(VLOOKUP('2.Datos'!DF55,Listas!$D$37:$E$41,2,FALSE),"")</f>
        <v/>
      </c>
      <c r="LP55" s="142" t="str">
        <f>IFERROR(VLOOKUP('2.Datos'!DG55,Listas!$D$44:$E$48,2,FALSE),"")</f>
        <v/>
      </c>
      <c r="LQ55" s="151" t="str">
        <f t="shared" si="43"/>
        <v/>
      </c>
      <c r="LR55" s="151" t="str">
        <f t="shared" si="44"/>
        <v/>
      </c>
      <c r="LS55" s="103"/>
      <c r="LT55" s="142" t="str">
        <f>IFERROR(VLOOKUP('2.Datos'!DJ55,Listas!$D$37:$E$41,2,FALSE),"")</f>
        <v/>
      </c>
      <c r="LU55" s="142" t="str">
        <f>IFERROR(VLOOKUP('2.Datos'!DK55,Listas!$D$44:$E$48,2,FALSE),"")</f>
        <v/>
      </c>
      <c r="LV55" s="151" t="str">
        <f t="shared" si="45"/>
        <v/>
      </c>
      <c r="LW55" s="151" t="str">
        <f t="shared" si="46"/>
        <v/>
      </c>
      <c r="LX55" s="103"/>
      <c r="LY55" s="142" t="str">
        <f>IFERROR(VLOOKUP('2.Datos'!DN55,Listas!$D$37:$E$41,2,FALSE),"")</f>
        <v/>
      </c>
      <c r="LZ55" s="142" t="str">
        <f>IFERROR(VLOOKUP('2.Datos'!DO55,Listas!$D$44:$E$48,2,FALSE),"")</f>
        <v/>
      </c>
      <c r="MA55" s="151" t="str">
        <f t="shared" si="47"/>
        <v/>
      </c>
      <c r="MB55" s="151" t="str">
        <f t="shared" si="48"/>
        <v/>
      </c>
      <c r="MC55" s="103"/>
      <c r="MD55" s="142" t="str">
        <f>IFERROR(VLOOKUP('2.Datos'!DR55,Listas!$D$37:$E$41,2,FALSE),"")</f>
        <v/>
      </c>
      <c r="ME55" s="142" t="str">
        <f>IFERROR(VLOOKUP('2.Datos'!DS55,Listas!$D$44:$E$48,2,FALSE),"")</f>
        <v/>
      </c>
      <c r="MF55" s="151" t="str">
        <f t="shared" si="49"/>
        <v/>
      </c>
      <c r="MG55" s="151" t="str">
        <f t="shared" si="50"/>
        <v/>
      </c>
      <c r="MH55"/>
    </row>
    <row r="56" spans="1:346" ht="46.5" customHeight="1" x14ac:dyDescent="0.25">
      <c r="A56" s="232"/>
      <c r="B56" s="223"/>
      <c r="C56" s="223"/>
      <c r="D56" s="225"/>
      <c r="E56" s="225"/>
      <c r="F56" s="226"/>
      <c r="G56" s="223"/>
      <c r="H56" s="226"/>
      <c r="I56" s="226"/>
      <c r="J56" s="226"/>
      <c r="K56" s="226"/>
      <c r="L56" s="227"/>
      <c r="M56" s="224"/>
      <c r="N56" s="228"/>
      <c r="O56" s="228"/>
      <c r="P56" s="228"/>
      <c r="Q56" s="228"/>
      <c r="R56" s="228"/>
      <c r="S56" s="228"/>
      <c r="T56" s="228"/>
      <c r="U56" s="228"/>
      <c r="V56" s="223"/>
      <c r="W56" s="223"/>
      <c r="X56" s="229" t="str">
        <f>IF(AND(HP56&gt;=32,HP56&lt;=80),Listas!$G$36,IF(AND(HP56&gt;=16,HP56&lt;=24),Listas!$G$37,IF(AND(HP56&gt;=5,HP56&lt;=12),Listas!$G$38,IF(AND(HP56&gt;=1,HP56&lt;=4),Listas!$G$39,"-"))))</f>
        <v>-</v>
      </c>
      <c r="Y56" s="230" t="str">
        <f t="shared" si="2"/>
        <v/>
      </c>
      <c r="Z56" s="230" t="str">
        <f>IFERROR(VLOOKUP(L56,Listas!$H$4:$I$8,2,FALSE),"")</f>
        <v/>
      </c>
      <c r="AA56" s="233"/>
      <c r="AB56" s="234"/>
      <c r="AC56" s="231"/>
      <c r="AD56" s="223"/>
      <c r="AE56" s="223"/>
      <c r="AF56" s="113" t="str">
        <f>IF(AND(HU56&gt;=32,HU56&lt;=80),Listas!$G$36,IF(AND(HU56&gt;=16,HU56&lt;=24),Listas!$G$37,IF(AND(HU56&gt;=5,HU56&lt;=12),Listas!$G$38,IF(AND(HU56&gt;=1,HU56&lt;=4),Listas!$G$39,"-"))))</f>
        <v>-</v>
      </c>
      <c r="AG56" s="226"/>
      <c r="AH56" s="223"/>
      <c r="AI56" s="223"/>
      <c r="AJ56" s="113" t="str">
        <f>IF(AND(HZ56&gt;=32,HZ56&lt;=80),Listas!$G$36,IF(AND(HZ56&gt;=16,HZ56&lt;=24),Listas!$G$37,IF(AND(HZ56&gt;=5,HZ56&lt;=12),Listas!$G$38,IF(AND(HZ56&gt;=1,HZ56&lt;=4),Listas!$G$39,"-"))))</f>
        <v>-</v>
      </c>
      <c r="AK56" s="226"/>
      <c r="AL56" s="223"/>
      <c r="AM56" s="223"/>
      <c r="AN56" s="113" t="str">
        <f>IF(AND(IE56&gt;=32,IE56&lt;=80),Listas!$G$36,IF(AND(IE56&gt;=16,IE56&lt;=24),Listas!$G$37,IF(AND(IE56&gt;=5,IE56&lt;=12),Listas!$G$38,IF(AND(IE56&gt;=1,IE56&lt;=4),Listas!$G$39,"-"))))</f>
        <v>-</v>
      </c>
      <c r="AO56" s="226"/>
      <c r="AP56" s="223"/>
      <c r="AQ56" s="223"/>
      <c r="AR56" s="113" t="str">
        <f>IF(AND(IJ56&gt;=32,IJ56&lt;=80),Listas!$G$36,IF(AND(IJ56&gt;=16,IJ56&lt;=24),Listas!$G$37,IF(AND(IJ56&gt;=5,IJ56&lt;=12),Listas!$G$38,IF(AND(IJ56&gt;=1,IJ56&lt;=4),Listas!$G$39,"-"))))</f>
        <v>-</v>
      </c>
      <c r="AS56" s="226"/>
      <c r="AT56" s="223"/>
      <c r="AU56" s="223"/>
      <c r="AV56" s="113" t="str">
        <f>IF(AND(IO56&gt;=32,IO56&lt;=80),Listas!$G$36,IF(AND(IO56&gt;=16,IO56&lt;=24),Listas!$G$37,IF(AND(IO56&gt;=5,IO56&lt;=12),Listas!$G$38,IF(AND(IO56&gt;=1,IO56&lt;=4),Listas!$G$39,"-"))))</f>
        <v>-</v>
      </c>
      <c r="AW56" s="226"/>
      <c r="AX56" s="223"/>
      <c r="AY56" s="223"/>
      <c r="AZ56" s="113" t="str">
        <f>IF(AND(IT56&gt;=32,IT56&lt;=80),Listas!$G$36,IF(AND(IT56&gt;=16,IT56&lt;=24),Listas!$G$37,IF(AND(IT56&gt;=5,IT56&lt;=12),Listas!$G$38,IF(AND(IT56&gt;=1,IT56&lt;=4),Listas!$G$39,"-"))))</f>
        <v>-</v>
      </c>
      <c r="BA56" s="226"/>
      <c r="BB56" s="223"/>
      <c r="BC56" s="223"/>
      <c r="BD56" s="113" t="str">
        <f>IF(AND(IY56&gt;=32,IY56&lt;=80),Listas!$G$36,IF(AND(IY56&gt;=16,IY56&lt;=24),Listas!$G$37,IF(AND(IY56&gt;=5,IY56&lt;=12),Listas!$G$38,IF(AND(IY56&gt;=1,IY56&lt;=4),Listas!$G$39,"-"))))</f>
        <v>-</v>
      </c>
      <c r="BE56" s="226"/>
      <c r="BF56" s="223"/>
      <c r="BG56" s="223"/>
      <c r="BH56" s="113" t="str">
        <f>IF(AND(JD56&gt;=32,JD56&lt;=80),Listas!$G$36,IF(AND(JD56&gt;=16,JD56&lt;=24),Listas!$G$37,IF(AND(JD56&gt;=5,JD56&lt;=12),Listas!$G$38,IF(AND(JD56&gt;=1,JD56&lt;=4),Listas!$G$39,"-"))))</f>
        <v>-</v>
      </c>
      <c r="BI56" s="226"/>
      <c r="BJ56" s="223"/>
      <c r="BK56" s="223"/>
      <c r="BL56" s="113" t="str">
        <f>IF(AND(JI56&gt;=32,JI56&lt;=80),Listas!$G$36,IF(AND(JI56&gt;=16,JI56&lt;=24),Listas!$G$37,IF(AND(JI56&gt;=5,JI56&lt;=12),Listas!$G$38,IF(AND(JI56&gt;=1,JI56&lt;=4),Listas!$G$39,"-"))))</f>
        <v>-</v>
      </c>
      <c r="BM56" s="226"/>
      <c r="BN56" s="223"/>
      <c r="BO56" s="223"/>
      <c r="BP56" s="113" t="str">
        <f>IF(AND(JN56&gt;=32,JN56&lt;=80),Listas!$G$36,IF(AND(JN56&gt;=16,JN56&lt;=24),Listas!$G$37,IF(AND(JN56&gt;=5,JN56&lt;=12),Listas!$G$38,IF(AND(JN56&gt;=1,JN56&lt;=4),Listas!$G$39,"-"))))</f>
        <v>-</v>
      </c>
      <c r="BQ56" s="226"/>
      <c r="BR56" s="223"/>
      <c r="BS56" s="223"/>
      <c r="BT56" s="113" t="str">
        <f>IF(AND(JS56&gt;=32,JS56&lt;=80),Listas!$G$36,IF(AND(JS56&gt;=16,JS56&lt;=24),Listas!$G$37,IF(AND(JS56&gt;=5,JS56&lt;=12),Listas!$G$38,IF(AND(JS56&gt;=1,JS56&lt;=4),Listas!$G$39,"-"))))</f>
        <v>-</v>
      </c>
      <c r="BU56" s="226"/>
      <c r="BV56" s="223"/>
      <c r="BW56" s="223"/>
      <c r="BX56" s="113" t="str">
        <f>IF(AND(JX56&gt;=32,JX56&lt;=80),Listas!$G$36,IF(AND(JX56&gt;=16,JX56&lt;=24),Listas!$G$37,IF(AND(JX56&gt;=5,JX56&lt;=12),Listas!$G$38,IF(AND(JX56&gt;=1,JX56&lt;=4),Listas!$G$39,"-"))))</f>
        <v>-</v>
      </c>
      <c r="BY56" s="226"/>
      <c r="BZ56" s="223"/>
      <c r="CA56" s="223"/>
      <c r="CB56" s="113" t="str">
        <f>IF(AND(KC56&gt;=32,KC56&lt;=80),Listas!$G$36,IF(AND(KC56&gt;=16,KC56&lt;=24),Listas!$G$37,IF(AND(KC56&gt;=5,KC56&lt;=12),Listas!$G$38,IF(AND(KC56&gt;=1,KC56&lt;=4),Listas!$G$39,"-"))))</f>
        <v>-</v>
      </c>
      <c r="CC56" s="226"/>
      <c r="CD56" s="223"/>
      <c r="CE56" s="223"/>
      <c r="CF56" s="113" t="str">
        <f>IF(AND(KH56&gt;=32,KH56&lt;=80),Listas!$G$36,IF(AND(KH56&gt;=16,KH56&lt;=24),Listas!$G$37,IF(AND(KH56&gt;=5,KH56&lt;=12),Listas!$G$38,IF(AND(KH56&gt;=1,KH56&lt;=4),Listas!$G$39,"-"))))</f>
        <v>-</v>
      </c>
      <c r="CG56" s="226"/>
      <c r="CH56" s="223"/>
      <c r="CI56" s="223"/>
      <c r="CJ56" s="113" t="str">
        <f>IF(AND(KM56&gt;=32,KM56&lt;=80),Listas!$G$36,IF(AND(KM56&gt;=16,KM56&lt;=24),Listas!$G$37,IF(AND(KM56&gt;=5,KM56&lt;=12),Listas!$G$38,IF(AND(KM56&gt;=1,KM56&lt;=4),Listas!$G$39,"-"))))</f>
        <v>-</v>
      </c>
      <c r="CK56" s="226"/>
      <c r="CL56" s="223"/>
      <c r="CM56" s="223"/>
      <c r="CN56" s="113" t="str">
        <f>IF(AND(KR56&gt;=32,KR56&lt;=80),Listas!$G$36,IF(AND(KR56&gt;=16,KR56&lt;=24),Listas!$G$37,IF(AND(KR56&gt;=5,KR56&lt;=12),Listas!$G$38,IF(AND(KR56&gt;=1,KR56&lt;=4),Listas!$G$39,"-"))))</f>
        <v>-</v>
      </c>
      <c r="CO56" s="226"/>
      <c r="CP56" s="223"/>
      <c r="CQ56" s="223"/>
      <c r="CR56" s="113" t="str">
        <f>IF(AND(KW56&gt;=32,KW56&lt;=80),Listas!$G$36,IF(AND(KW56&gt;=16,KW56&lt;=24),Listas!$G$37,IF(AND(KW56&gt;=5,KW56&lt;=12),Listas!$G$38,IF(AND(KW56&gt;=1,KW56&lt;=4),Listas!$G$39,"-"))))</f>
        <v>-</v>
      </c>
      <c r="CS56" s="226"/>
      <c r="CT56" s="223"/>
      <c r="CU56" s="223"/>
      <c r="CV56" s="113" t="str">
        <f>IF(AND(LB56&gt;=32,LB56&lt;=80),Listas!$G$36,IF(AND(LB56&gt;=16,LB56&lt;=24),Listas!$G$37,IF(AND(LB56&gt;=5,LB56&lt;=12),Listas!$G$38,IF(AND(LB56&gt;=1,LB56&lt;=4),Listas!$G$39,"-"))))</f>
        <v>-</v>
      </c>
      <c r="CW56" s="226"/>
      <c r="CX56" s="223"/>
      <c r="CY56" s="223"/>
      <c r="CZ56" s="113" t="str">
        <f>IF(AND(LG56&gt;=32,LG56&lt;=80),Listas!$G$36,IF(AND(LG56&gt;=16,LG56&lt;=24),Listas!$G$37,IF(AND(LG56&gt;=5,LG56&lt;=12),Listas!$G$38,IF(AND(LG56&gt;=1,LG56&lt;=4),Listas!$G$39,"-"))))</f>
        <v>-</v>
      </c>
      <c r="DA56" s="226"/>
      <c r="DB56" s="223"/>
      <c r="DC56" s="223"/>
      <c r="DD56" s="113" t="str">
        <f>IF(AND(LL56&gt;=32,LL56&lt;=80),Listas!$G$36,IF(AND(LL56&gt;=16,LL56&lt;=24),Listas!$G$37,IF(AND(LL56&gt;=5,LL56&lt;=12),Listas!$G$38,IF(AND(LL56&gt;=1,LL56&lt;=4),Listas!$G$39,"-"))))</f>
        <v>-</v>
      </c>
      <c r="DE56" s="226"/>
      <c r="DF56" s="223"/>
      <c r="DG56" s="223"/>
      <c r="DH56" s="113" t="str">
        <f>IF(AND(LQ56&gt;=32,LQ56&lt;=80),Listas!$G$36,IF(AND(LQ56&gt;=16,LQ56&lt;=24),Listas!$G$37,IF(AND(LQ56&gt;=5,LQ56&lt;=12),Listas!$G$38,IF(AND(LQ56&gt;=1,LQ56&lt;=4),Listas!$G$39,"-"))))</f>
        <v>-</v>
      </c>
      <c r="DI56" s="226"/>
      <c r="DJ56" s="223"/>
      <c r="DK56" s="223"/>
      <c r="DL56" s="113" t="str">
        <f>IF(AND(LV56&gt;=32,LV56&lt;=80),Listas!$G$36,IF(AND(LV56&gt;=16,LV56&lt;=24),Listas!$G$37,IF(AND(LV56&gt;=5,LV56&lt;=12),Listas!$G$38,IF(AND(LV56&gt;=1,LV56&lt;=4),Listas!$G$39,"-"))))</f>
        <v>-</v>
      </c>
      <c r="DM56" s="226"/>
      <c r="DN56" s="223"/>
      <c r="DO56" s="223"/>
      <c r="DP56" s="113" t="str">
        <f>IF(AND(MA56&gt;=32,MA56&lt;=80),Listas!$G$36,IF(AND(MA56&gt;=16,MA56&lt;=24),Listas!$G$37,IF(AND(MA56&gt;=5,MA56&lt;=12),Listas!$G$38,IF(AND(MA56&gt;=1,MA56&lt;=4),Listas!$G$39,"-"))))</f>
        <v>-</v>
      </c>
      <c r="DQ56" s="226"/>
      <c r="DR56" s="223"/>
      <c r="DS56" s="223"/>
      <c r="DT56" s="113" t="str">
        <f>IF(AND(MF56&gt;=32,MF56&lt;=80),Listas!$G$36,IF(AND(MF56&gt;=16,MF56&lt;=24),Listas!$G$37,IF(AND(MF56&gt;=5,MF56&lt;=12),Listas!$G$38,IF(AND(MF56&gt;=1,MF56&lt;=4),Listas!$G$39,"-"))))</f>
        <v>-</v>
      </c>
      <c r="HM56" s="150" t="str">
        <f>IF('2.Datos'!A56&lt;&gt;"",'2.Datos'!A56,"")</f>
        <v/>
      </c>
      <c r="HN56" s="142" t="str">
        <f>IFERROR(VLOOKUP('2.Datos'!V56,Listas!$D$37:$E$41,2,FALSE),"")</f>
        <v/>
      </c>
      <c r="HO56" s="142" t="str">
        <f>IFERROR(VLOOKUP('2.Datos'!W56,Listas!$D$44:$E$48,2,FALSE),"")</f>
        <v/>
      </c>
      <c r="HP56" s="142" t="str">
        <f t="shared" si="51"/>
        <v/>
      </c>
      <c r="HQ56" s="151" t="str">
        <f t="shared" si="52"/>
        <v/>
      </c>
      <c r="HR56" s="103"/>
      <c r="HS56" s="142" t="str">
        <f>IFERROR(VLOOKUP('2.Datos'!AD56,Listas!$D$37:$E$41,2,FALSE),"")</f>
        <v/>
      </c>
      <c r="HT56" s="142" t="str">
        <f>IFERROR(VLOOKUP('2.Datos'!AE56,Listas!$D$44:$E$48,2,FALSE),"")</f>
        <v/>
      </c>
      <c r="HU56" s="151" t="str">
        <f t="shared" si="3"/>
        <v/>
      </c>
      <c r="HV56" s="151" t="str">
        <f t="shared" si="4"/>
        <v/>
      </c>
      <c r="HW56" s="103"/>
      <c r="HX56" s="142" t="str">
        <f>IFERROR(VLOOKUP('2.Datos'!AH56,Listas!$D$37:$E$41,2,FALSE),"")</f>
        <v/>
      </c>
      <c r="HY56" s="142" t="str">
        <f>IFERROR(VLOOKUP('2.Datos'!AI56,Listas!$D$44:$E$48,2,FALSE),"")</f>
        <v/>
      </c>
      <c r="HZ56" s="151" t="str">
        <f t="shared" si="5"/>
        <v/>
      </c>
      <c r="IA56" s="151" t="str">
        <f t="shared" si="6"/>
        <v/>
      </c>
      <c r="IB56" s="103"/>
      <c r="IC56" s="142" t="str">
        <f>IFERROR(VLOOKUP('2.Datos'!AL56,Listas!$D$37:$E$41,2,FALSE),"")</f>
        <v/>
      </c>
      <c r="ID56" s="142" t="str">
        <f>IFERROR(VLOOKUP('2.Datos'!AM56,Listas!$D$44:$E$48,2,FALSE),"")</f>
        <v/>
      </c>
      <c r="IE56" s="151" t="str">
        <f t="shared" si="7"/>
        <v/>
      </c>
      <c r="IF56" s="151" t="str">
        <f t="shared" si="8"/>
        <v/>
      </c>
      <c r="IG56" s="103"/>
      <c r="IH56" s="142" t="str">
        <f>IFERROR(VLOOKUP('2.Datos'!AP56,Listas!$D$37:$E$41,2,FALSE),"")</f>
        <v/>
      </c>
      <c r="II56" s="142" t="str">
        <f>IFERROR(VLOOKUP('2.Datos'!AQ56,Listas!$D$44:$E$48,2,FALSE),"")</f>
        <v/>
      </c>
      <c r="IJ56" s="151" t="str">
        <f t="shared" si="9"/>
        <v/>
      </c>
      <c r="IK56" s="151" t="str">
        <f t="shared" si="10"/>
        <v/>
      </c>
      <c r="IL56" s="103"/>
      <c r="IM56" s="142" t="str">
        <f>IFERROR(VLOOKUP('2.Datos'!AT56,Listas!$D$37:$E$41,2,FALSE),"")</f>
        <v/>
      </c>
      <c r="IN56" s="142" t="str">
        <f>IFERROR(VLOOKUP('2.Datos'!AU56,Listas!$D$44:$E$48,2,FALSE),"")</f>
        <v/>
      </c>
      <c r="IO56" s="151" t="str">
        <f t="shared" si="11"/>
        <v/>
      </c>
      <c r="IP56" s="151" t="str">
        <f t="shared" si="12"/>
        <v/>
      </c>
      <c r="IQ56" s="103"/>
      <c r="IR56" s="142" t="str">
        <f>IFERROR(VLOOKUP('2.Datos'!AX56,Listas!$D$37:$E$41,2,FALSE),"")</f>
        <v/>
      </c>
      <c r="IS56" s="142" t="str">
        <f>IFERROR(VLOOKUP('2.Datos'!AY56,Listas!$D$44:$E$48,2,FALSE),"")</f>
        <v/>
      </c>
      <c r="IT56" s="151" t="str">
        <f t="shared" si="13"/>
        <v/>
      </c>
      <c r="IU56" s="151" t="str">
        <f t="shared" si="14"/>
        <v/>
      </c>
      <c r="IV56" s="103"/>
      <c r="IW56" s="142" t="str">
        <f>IFERROR(VLOOKUP('2.Datos'!BB56,Listas!$D$37:$E$41,2,FALSE),"")</f>
        <v/>
      </c>
      <c r="IX56" s="142" t="str">
        <f>IFERROR(VLOOKUP('2.Datos'!BC56,Listas!$D$44:$E$48,2,FALSE),"")</f>
        <v/>
      </c>
      <c r="IY56" s="151" t="str">
        <f t="shared" si="15"/>
        <v/>
      </c>
      <c r="IZ56" s="151" t="str">
        <f t="shared" si="16"/>
        <v/>
      </c>
      <c r="JA56" s="103"/>
      <c r="JB56" s="142" t="str">
        <f>IFERROR(VLOOKUP('2.Datos'!BF56,Listas!$D$37:$E$41,2,FALSE),"")</f>
        <v/>
      </c>
      <c r="JC56" s="142" t="str">
        <f>IFERROR(VLOOKUP('2.Datos'!BG56,Listas!$D$44:$E$48,2,FALSE),"")</f>
        <v/>
      </c>
      <c r="JD56" s="151" t="str">
        <f t="shared" si="17"/>
        <v/>
      </c>
      <c r="JE56" s="151" t="str">
        <f t="shared" si="18"/>
        <v/>
      </c>
      <c r="JF56" s="103"/>
      <c r="JG56" s="142" t="str">
        <f>IFERROR(VLOOKUP('2.Datos'!BJ56,Listas!$D$37:$E$41,2,FALSE),"")</f>
        <v/>
      </c>
      <c r="JH56" s="142" t="str">
        <f>IFERROR(VLOOKUP('2.Datos'!BK56,Listas!$D$44:$E$48,2,FALSE),"")</f>
        <v/>
      </c>
      <c r="JI56" s="151" t="str">
        <f t="shared" si="19"/>
        <v/>
      </c>
      <c r="JJ56" s="151" t="str">
        <f t="shared" si="20"/>
        <v/>
      </c>
      <c r="JK56" s="103"/>
      <c r="JL56" s="142" t="str">
        <f>IFERROR(VLOOKUP('2.Datos'!BN56,Listas!$D$37:$E$41,2,FALSE),"")</f>
        <v/>
      </c>
      <c r="JM56" s="142" t="str">
        <f>IFERROR(VLOOKUP('2.Datos'!BO56,Listas!$D$44:$E$48,2,FALSE),"")</f>
        <v/>
      </c>
      <c r="JN56" s="151" t="str">
        <f t="shared" si="21"/>
        <v/>
      </c>
      <c r="JO56" s="151" t="str">
        <f t="shared" si="22"/>
        <v/>
      </c>
      <c r="JP56" s="103"/>
      <c r="JQ56" s="142" t="str">
        <f>IFERROR(VLOOKUP('2.Datos'!BR56,Listas!$D$37:$E$41,2,FALSE),"")</f>
        <v/>
      </c>
      <c r="JR56" s="142" t="str">
        <f>IFERROR(VLOOKUP('2.Datos'!BS56,Listas!$D$44:$E$48,2,FALSE),"")</f>
        <v/>
      </c>
      <c r="JS56" s="151" t="str">
        <f t="shared" si="23"/>
        <v/>
      </c>
      <c r="JT56" s="151" t="str">
        <f t="shared" si="24"/>
        <v/>
      </c>
      <c r="JU56" s="103"/>
      <c r="JV56" s="142" t="str">
        <f>IFERROR(VLOOKUP('2.Datos'!BV56,Listas!$D$37:$E$41,2,FALSE),"")</f>
        <v/>
      </c>
      <c r="JW56" s="142" t="str">
        <f>IFERROR(VLOOKUP('2.Datos'!BW56,Listas!$D$44:$E$48,2,FALSE),"")</f>
        <v/>
      </c>
      <c r="JX56" s="151" t="str">
        <f t="shared" si="25"/>
        <v/>
      </c>
      <c r="JY56" s="151" t="str">
        <f t="shared" si="26"/>
        <v/>
      </c>
      <c r="JZ56" s="103"/>
      <c r="KA56" s="142" t="str">
        <f>IFERROR(VLOOKUP('2.Datos'!BZ56,Listas!$D$37:$E$41,2,FALSE),"")</f>
        <v/>
      </c>
      <c r="KB56" s="142" t="str">
        <f>IFERROR(VLOOKUP('2.Datos'!CA56,Listas!$D$44:$E$48,2,FALSE),"")</f>
        <v/>
      </c>
      <c r="KC56" s="151" t="str">
        <f t="shared" si="27"/>
        <v/>
      </c>
      <c r="KD56" s="151" t="str">
        <f t="shared" si="28"/>
        <v/>
      </c>
      <c r="KE56" s="103"/>
      <c r="KF56" s="142" t="str">
        <f>IFERROR(VLOOKUP('2.Datos'!CD56,Listas!$D$37:$E$41,2,FALSE),"")</f>
        <v/>
      </c>
      <c r="KG56" s="142" t="str">
        <f>IFERROR(VLOOKUP('2.Datos'!CE56,Listas!$D$44:$E$48,2,FALSE),"")</f>
        <v/>
      </c>
      <c r="KH56" s="151" t="str">
        <f t="shared" si="29"/>
        <v/>
      </c>
      <c r="KI56" s="151" t="str">
        <f t="shared" si="30"/>
        <v/>
      </c>
      <c r="KJ56" s="103"/>
      <c r="KK56" s="142" t="str">
        <f>IFERROR(VLOOKUP('2.Datos'!CH56,Listas!$D$37:$E$41,2,FALSE),"")</f>
        <v/>
      </c>
      <c r="KL56" s="142" t="str">
        <f>IFERROR(VLOOKUP('2.Datos'!CI56,Listas!$D$44:$E$48,2,FALSE),"")</f>
        <v/>
      </c>
      <c r="KM56" s="151" t="str">
        <f t="shared" si="31"/>
        <v/>
      </c>
      <c r="KN56" s="151" t="str">
        <f t="shared" si="32"/>
        <v/>
      </c>
      <c r="KO56" s="103"/>
      <c r="KP56" s="142" t="str">
        <f>IFERROR(VLOOKUP('2.Datos'!CL56,Listas!$D$37:$E$41,2,FALSE),"")</f>
        <v/>
      </c>
      <c r="KQ56" s="142" t="str">
        <f>IFERROR(VLOOKUP('2.Datos'!CM56,Listas!$D$44:$E$48,2,FALSE),"")</f>
        <v/>
      </c>
      <c r="KR56" s="151" t="str">
        <f t="shared" si="33"/>
        <v/>
      </c>
      <c r="KS56" s="151" t="str">
        <f t="shared" si="34"/>
        <v/>
      </c>
      <c r="KT56" s="103"/>
      <c r="KU56" s="142" t="str">
        <f>IFERROR(VLOOKUP('2.Datos'!CP56,Listas!$D$37:$E$41,2,FALSE),"")</f>
        <v/>
      </c>
      <c r="KV56" s="142" t="str">
        <f>IFERROR(VLOOKUP('2.Datos'!CQ56,Listas!$D$44:$E$48,2,FALSE),"")</f>
        <v/>
      </c>
      <c r="KW56" s="151" t="str">
        <f t="shared" si="35"/>
        <v/>
      </c>
      <c r="KX56" s="151" t="str">
        <f t="shared" si="36"/>
        <v/>
      </c>
      <c r="KY56" s="103"/>
      <c r="KZ56" s="142" t="str">
        <f>IFERROR(VLOOKUP('2.Datos'!CT56,Listas!$D$37:$E$41,2,FALSE),"")</f>
        <v/>
      </c>
      <c r="LA56" s="142" t="str">
        <f>IFERROR(VLOOKUP('2.Datos'!CU56,Listas!$D$44:$E$48,2,FALSE),"")</f>
        <v/>
      </c>
      <c r="LB56" s="151" t="str">
        <f t="shared" si="37"/>
        <v/>
      </c>
      <c r="LC56" s="151" t="str">
        <f t="shared" si="38"/>
        <v/>
      </c>
      <c r="LD56" s="103"/>
      <c r="LE56" s="142" t="str">
        <f>IFERROR(VLOOKUP('2.Datos'!CX56,Listas!$D$37:$E$41,2,FALSE),"")</f>
        <v/>
      </c>
      <c r="LF56" s="142" t="str">
        <f>IFERROR(VLOOKUP('2.Datos'!CY56,Listas!$D$44:$E$48,2,FALSE),"")</f>
        <v/>
      </c>
      <c r="LG56" s="151" t="str">
        <f t="shared" si="39"/>
        <v/>
      </c>
      <c r="LH56" s="151" t="str">
        <f t="shared" si="40"/>
        <v/>
      </c>
      <c r="LI56" s="103"/>
      <c r="LJ56" s="142" t="str">
        <f>IFERROR(VLOOKUP('2.Datos'!DB56,Listas!$D$37:$E$41,2,FALSE),"")</f>
        <v/>
      </c>
      <c r="LK56" s="142" t="str">
        <f>IFERROR(VLOOKUP('2.Datos'!DC56,Listas!$D$44:$E$48,2,FALSE),"")</f>
        <v/>
      </c>
      <c r="LL56" s="151" t="str">
        <f t="shared" si="41"/>
        <v/>
      </c>
      <c r="LM56" s="151" t="str">
        <f t="shared" si="42"/>
        <v/>
      </c>
      <c r="LN56" s="103"/>
      <c r="LO56" s="142" t="str">
        <f>IFERROR(VLOOKUP('2.Datos'!DF56,Listas!$D$37:$E$41,2,FALSE),"")</f>
        <v/>
      </c>
      <c r="LP56" s="142" t="str">
        <f>IFERROR(VLOOKUP('2.Datos'!DG56,Listas!$D$44:$E$48,2,FALSE),"")</f>
        <v/>
      </c>
      <c r="LQ56" s="151" t="str">
        <f t="shared" si="43"/>
        <v/>
      </c>
      <c r="LR56" s="151" t="str">
        <f t="shared" si="44"/>
        <v/>
      </c>
      <c r="LS56" s="103"/>
      <c r="LT56" s="142" t="str">
        <f>IFERROR(VLOOKUP('2.Datos'!DJ56,Listas!$D$37:$E$41,2,FALSE),"")</f>
        <v/>
      </c>
      <c r="LU56" s="142" t="str">
        <f>IFERROR(VLOOKUP('2.Datos'!DK56,Listas!$D$44:$E$48,2,FALSE),"")</f>
        <v/>
      </c>
      <c r="LV56" s="151" t="str">
        <f t="shared" si="45"/>
        <v/>
      </c>
      <c r="LW56" s="151" t="str">
        <f t="shared" si="46"/>
        <v/>
      </c>
      <c r="LX56" s="103"/>
      <c r="LY56" s="142" t="str">
        <f>IFERROR(VLOOKUP('2.Datos'!DN56,Listas!$D$37:$E$41,2,FALSE),"")</f>
        <v/>
      </c>
      <c r="LZ56" s="142" t="str">
        <f>IFERROR(VLOOKUP('2.Datos'!DO56,Listas!$D$44:$E$48,2,FALSE),"")</f>
        <v/>
      </c>
      <c r="MA56" s="151" t="str">
        <f t="shared" si="47"/>
        <v/>
      </c>
      <c r="MB56" s="151" t="str">
        <f t="shared" si="48"/>
        <v/>
      </c>
      <c r="MC56" s="103"/>
      <c r="MD56" s="142" t="str">
        <f>IFERROR(VLOOKUP('2.Datos'!DR56,Listas!$D$37:$E$41,2,FALSE),"")</f>
        <v/>
      </c>
      <c r="ME56" s="142" t="str">
        <f>IFERROR(VLOOKUP('2.Datos'!DS56,Listas!$D$44:$E$48,2,FALSE),"")</f>
        <v/>
      </c>
      <c r="MF56" s="151" t="str">
        <f t="shared" si="49"/>
        <v/>
      </c>
      <c r="MG56" s="151" t="str">
        <f t="shared" si="50"/>
        <v/>
      </c>
      <c r="MH56"/>
    </row>
    <row r="57" spans="1:346" ht="46.5" customHeight="1" x14ac:dyDescent="0.25">
      <c r="A57" s="232"/>
      <c r="B57" s="223"/>
      <c r="C57" s="223"/>
      <c r="D57" s="225"/>
      <c r="E57" s="225"/>
      <c r="F57" s="226"/>
      <c r="G57" s="223"/>
      <c r="H57" s="226"/>
      <c r="I57" s="226"/>
      <c r="J57" s="226"/>
      <c r="K57" s="226"/>
      <c r="L57" s="227"/>
      <c r="M57" s="224"/>
      <c r="N57" s="228"/>
      <c r="O57" s="228"/>
      <c r="P57" s="228"/>
      <c r="Q57" s="228"/>
      <c r="R57" s="228"/>
      <c r="S57" s="228"/>
      <c r="T57" s="228"/>
      <c r="U57" s="228"/>
      <c r="V57" s="223"/>
      <c r="W57" s="223"/>
      <c r="X57" s="229" t="str">
        <f>IF(AND(HP57&gt;=32,HP57&lt;=80),Listas!$G$36,IF(AND(HP57&gt;=16,HP57&lt;=24),Listas!$G$37,IF(AND(HP57&gt;=5,HP57&lt;=12),Listas!$G$38,IF(AND(HP57&gt;=1,HP57&lt;=4),Listas!$G$39,"-"))))</f>
        <v>-</v>
      </c>
      <c r="Y57" s="230" t="str">
        <f t="shared" si="2"/>
        <v/>
      </c>
      <c r="Z57" s="230" t="str">
        <f>IFERROR(VLOOKUP(L57,Listas!$H$4:$I$8,2,FALSE),"")</f>
        <v/>
      </c>
      <c r="AA57" s="233"/>
      <c r="AB57" s="234"/>
      <c r="AC57" s="231"/>
      <c r="AD57" s="223"/>
      <c r="AE57" s="223"/>
      <c r="AF57" s="113" t="str">
        <f>IF(AND(HU57&gt;=32,HU57&lt;=80),Listas!$G$36,IF(AND(HU57&gt;=16,HU57&lt;=24),Listas!$G$37,IF(AND(HU57&gt;=5,HU57&lt;=12),Listas!$G$38,IF(AND(HU57&gt;=1,HU57&lt;=4),Listas!$G$39,"-"))))</f>
        <v>-</v>
      </c>
      <c r="AG57" s="226"/>
      <c r="AH57" s="223"/>
      <c r="AI57" s="223"/>
      <c r="AJ57" s="113" t="str">
        <f>IF(AND(HZ57&gt;=32,HZ57&lt;=80),Listas!$G$36,IF(AND(HZ57&gt;=16,HZ57&lt;=24),Listas!$G$37,IF(AND(HZ57&gt;=5,HZ57&lt;=12),Listas!$G$38,IF(AND(HZ57&gt;=1,HZ57&lt;=4),Listas!$G$39,"-"))))</f>
        <v>-</v>
      </c>
      <c r="AK57" s="226"/>
      <c r="AL57" s="223"/>
      <c r="AM57" s="223"/>
      <c r="AN57" s="113" t="str">
        <f>IF(AND(IE57&gt;=32,IE57&lt;=80),Listas!$G$36,IF(AND(IE57&gt;=16,IE57&lt;=24),Listas!$G$37,IF(AND(IE57&gt;=5,IE57&lt;=12),Listas!$G$38,IF(AND(IE57&gt;=1,IE57&lt;=4),Listas!$G$39,"-"))))</f>
        <v>-</v>
      </c>
      <c r="AO57" s="226"/>
      <c r="AP57" s="223"/>
      <c r="AQ57" s="223"/>
      <c r="AR57" s="113" t="str">
        <f>IF(AND(IJ57&gt;=32,IJ57&lt;=80),Listas!$G$36,IF(AND(IJ57&gt;=16,IJ57&lt;=24),Listas!$G$37,IF(AND(IJ57&gt;=5,IJ57&lt;=12),Listas!$G$38,IF(AND(IJ57&gt;=1,IJ57&lt;=4),Listas!$G$39,"-"))))</f>
        <v>-</v>
      </c>
      <c r="AS57" s="226"/>
      <c r="AT57" s="223"/>
      <c r="AU57" s="223"/>
      <c r="AV57" s="113" t="str">
        <f>IF(AND(IO57&gt;=32,IO57&lt;=80),Listas!$G$36,IF(AND(IO57&gt;=16,IO57&lt;=24),Listas!$G$37,IF(AND(IO57&gt;=5,IO57&lt;=12),Listas!$G$38,IF(AND(IO57&gt;=1,IO57&lt;=4),Listas!$G$39,"-"))))</f>
        <v>-</v>
      </c>
      <c r="AW57" s="226"/>
      <c r="AX57" s="223"/>
      <c r="AY57" s="223"/>
      <c r="AZ57" s="113" t="str">
        <f>IF(AND(IT57&gt;=32,IT57&lt;=80),Listas!$G$36,IF(AND(IT57&gt;=16,IT57&lt;=24),Listas!$G$37,IF(AND(IT57&gt;=5,IT57&lt;=12),Listas!$G$38,IF(AND(IT57&gt;=1,IT57&lt;=4),Listas!$G$39,"-"))))</f>
        <v>-</v>
      </c>
      <c r="BA57" s="226"/>
      <c r="BB57" s="223"/>
      <c r="BC57" s="223"/>
      <c r="BD57" s="113" t="str">
        <f>IF(AND(IY57&gt;=32,IY57&lt;=80),Listas!$G$36,IF(AND(IY57&gt;=16,IY57&lt;=24),Listas!$G$37,IF(AND(IY57&gt;=5,IY57&lt;=12),Listas!$G$38,IF(AND(IY57&gt;=1,IY57&lt;=4),Listas!$G$39,"-"))))</f>
        <v>-</v>
      </c>
      <c r="BE57" s="226"/>
      <c r="BF57" s="223"/>
      <c r="BG57" s="223"/>
      <c r="BH57" s="113" t="str">
        <f>IF(AND(JD57&gt;=32,JD57&lt;=80),Listas!$G$36,IF(AND(JD57&gt;=16,JD57&lt;=24),Listas!$G$37,IF(AND(JD57&gt;=5,JD57&lt;=12),Listas!$G$38,IF(AND(JD57&gt;=1,JD57&lt;=4),Listas!$G$39,"-"))))</f>
        <v>-</v>
      </c>
      <c r="BI57" s="226"/>
      <c r="BJ57" s="223"/>
      <c r="BK57" s="223"/>
      <c r="BL57" s="113" t="str">
        <f>IF(AND(JI57&gt;=32,JI57&lt;=80),Listas!$G$36,IF(AND(JI57&gt;=16,JI57&lt;=24),Listas!$G$37,IF(AND(JI57&gt;=5,JI57&lt;=12),Listas!$G$38,IF(AND(JI57&gt;=1,JI57&lt;=4),Listas!$G$39,"-"))))</f>
        <v>-</v>
      </c>
      <c r="BM57" s="226"/>
      <c r="BN57" s="223"/>
      <c r="BO57" s="223"/>
      <c r="BP57" s="113" t="str">
        <f>IF(AND(JN57&gt;=32,JN57&lt;=80),Listas!$G$36,IF(AND(JN57&gt;=16,JN57&lt;=24),Listas!$G$37,IF(AND(JN57&gt;=5,JN57&lt;=12),Listas!$G$38,IF(AND(JN57&gt;=1,JN57&lt;=4),Listas!$G$39,"-"))))</f>
        <v>-</v>
      </c>
      <c r="BQ57" s="226"/>
      <c r="BR57" s="223"/>
      <c r="BS57" s="223"/>
      <c r="BT57" s="113" t="str">
        <f>IF(AND(JS57&gt;=32,JS57&lt;=80),Listas!$G$36,IF(AND(JS57&gt;=16,JS57&lt;=24),Listas!$G$37,IF(AND(JS57&gt;=5,JS57&lt;=12),Listas!$G$38,IF(AND(JS57&gt;=1,JS57&lt;=4),Listas!$G$39,"-"))))</f>
        <v>-</v>
      </c>
      <c r="BU57" s="226"/>
      <c r="BV57" s="223"/>
      <c r="BW57" s="223"/>
      <c r="BX57" s="113" t="str">
        <f>IF(AND(JX57&gt;=32,JX57&lt;=80),Listas!$G$36,IF(AND(JX57&gt;=16,JX57&lt;=24),Listas!$G$37,IF(AND(JX57&gt;=5,JX57&lt;=12),Listas!$G$38,IF(AND(JX57&gt;=1,JX57&lt;=4),Listas!$G$39,"-"))))</f>
        <v>-</v>
      </c>
      <c r="BY57" s="226"/>
      <c r="BZ57" s="223"/>
      <c r="CA57" s="223"/>
      <c r="CB57" s="113" t="str">
        <f>IF(AND(KC57&gt;=32,KC57&lt;=80),Listas!$G$36,IF(AND(KC57&gt;=16,KC57&lt;=24),Listas!$G$37,IF(AND(KC57&gt;=5,KC57&lt;=12),Listas!$G$38,IF(AND(KC57&gt;=1,KC57&lt;=4),Listas!$G$39,"-"))))</f>
        <v>-</v>
      </c>
      <c r="CC57" s="226"/>
      <c r="CD57" s="223"/>
      <c r="CE57" s="223"/>
      <c r="CF57" s="113" t="str">
        <f>IF(AND(KH57&gt;=32,KH57&lt;=80),Listas!$G$36,IF(AND(KH57&gt;=16,KH57&lt;=24),Listas!$G$37,IF(AND(KH57&gt;=5,KH57&lt;=12),Listas!$G$38,IF(AND(KH57&gt;=1,KH57&lt;=4),Listas!$G$39,"-"))))</f>
        <v>-</v>
      </c>
      <c r="CG57" s="226"/>
      <c r="CH57" s="223"/>
      <c r="CI57" s="223"/>
      <c r="CJ57" s="113" t="str">
        <f>IF(AND(KM57&gt;=32,KM57&lt;=80),Listas!$G$36,IF(AND(KM57&gt;=16,KM57&lt;=24),Listas!$G$37,IF(AND(KM57&gt;=5,KM57&lt;=12),Listas!$G$38,IF(AND(KM57&gt;=1,KM57&lt;=4),Listas!$G$39,"-"))))</f>
        <v>-</v>
      </c>
      <c r="CK57" s="226"/>
      <c r="CL57" s="223"/>
      <c r="CM57" s="223"/>
      <c r="CN57" s="113" t="str">
        <f>IF(AND(KR57&gt;=32,KR57&lt;=80),Listas!$G$36,IF(AND(KR57&gt;=16,KR57&lt;=24),Listas!$G$37,IF(AND(KR57&gt;=5,KR57&lt;=12),Listas!$G$38,IF(AND(KR57&gt;=1,KR57&lt;=4),Listas!$G$39,"-"))))</f>
        <v>-</v>
      </c>
      <c r="CO57" s="226"/>
      <c r="CP57" s="223"/>
      <c r="CQ57" s="223"/>
      <c r="CR57" s="113" t="str">
        <f>IF(AND(KW57&gt;=32,KW57&lt;=80),Listas!$G$36,IF(AND(KW57&gt;=16,KW57&lt;=24),Listas!$G$37,IF(AND(KW57&gt;=5,KW57&lt;=12),Listas!$G$38,IF(AND(KW57&gt;=1,KW57&lt;=4),Listas!$G$39,"-"))))</f>
        <v>-</v>
      </c>
      <c r="CS57" s="226"/>
      <c r="CT57" s="223"/>
      <c r="CU57" s="223"/>
      <c r="CV57" s="113" t="str">
        <f>IF(AND(LB57&gt;=32,LB57&lt;=80),Listas!$G$36,IF(AND(LB57&gt;=16,LB57&lt;=24),Listas!$G$37,IF(AND(LB57&gt;=5,LB57&lt;=12),Listas!$G$38,IF(AND(LB57&gt;=1,LB57&lt;=4),Listas!$G$39,"-"))))</f>
        <v>-</v>
      </c>
      <c r="CW57" s="226"/>
      <c r="CX57" s="223"/>
      <c r="CY57" s="223"/>
      <c r="CZ57" s="113" t="str">
        <f>IF(AND(LG57&gt;=32,LG57&lt;=80),Listas!$G$36,IF(AND(LG57&gt;=16,LG57&lt;=24),Listas!$G$37,IF(AND(LG57&gt;=5,LG57&lt;=12),Listas!$G$38,IF(AND(LG57&gt;=1,LG57&lt;=4),Listas!$G$39,"-"))))</f>
        <v>-</v>
      </c>
      <c r="DA57" s="226"/>
      <c r="DB57" s="223"/>
      <c r="DC57" s="223"/>
      <c r="DD57" s="113" t="str">
        <f>IF(AND(LL57&gt;=32,LL57&lt;=80),Listas!$G$36,IF(AND(LL57&gt;=16,LL57&lt;=24),Listas!$G$37,IF(AND(LL57&gt;=5,LL57&lt;=12),Listas!$G$38,IF(AND(LL57&gt;=1,LL57&lt;=4),Listas!$G$39,"-"))))</f>
        <v>-</v>
      </c>
      <c r="DE57" s="226"/>
      <c r="DF57" s="223"/>
      <c r="DG57" s="223"/>
      <c r="DH57" s="113" t="str">
        <f>IF(AND(LQ57&gt;=32,LQ57&lt;=80),Listas!$G$36,IF(AND(LQ57&gt;=16,LQ57&lt;=24),Listas!$G$37,IF(AND(LQ57&gt;=5,LQ57&lt;=12),Listas!$G$38,IF(AND(LQ57&gt;=1,LQ57&lt;=4),Listas!$G$39,"-"))))</f>
        <v>-</v>
      </c>
      <c r="DI57" s="226"/>
      <c r="DJ57" s="223"/>
      <c r="DK57" s="223"/>
      <c r="DL57" s="113" t="str">
        <f>IF(AND(LV57&gt;=32,LV57&lt;=80),Listas!$G$36,IF(AND(LV57&gt;=16,LV57&lt;=24),Listas!$G$37,IF(AND(LV57&gt;=5,LV57&lt;=12),Listas!$G$38,IF(AND(LV57&gt;=1,LV57&lt;=4),Listas!$G$39,"-"))))</f>
        <v>-</v>
      </c>
      <c r="DM57" s="226"/>
      <c r="DN57" s="223"/>
      <c r="DO57" s="223"/>
      <c r="DP57" s="113" t="str">
        <f>IF(AND(MA57&gt;=32,MA57&lt;=80),Listas!$G$36,IF(AND(MA57&gt;=16,MA57&lt;=24),Listas!$G$37,IF(AND(MA57&gt;=5,MA57&lt;=12),Listas!$G$38,IF(AND(MA57&gt;=1,MA57&lt;=4),Listas!$G$39,"-"))))</f>
        <v>-</v>
      </c>
      <c r="DQ57" s="226"/>
      <c r="DR57" s="223"/>
      <c r="DS57" s="223"/>
      <c r="DT57" s="113" t="str">
        <f>IF(AND(MF57&gt;=32,MF57&lt;=80),Listas!$G$36,IF(AND(MF57&gt;=16,MF57&lt;=24),Listas!$G$37,IF(AND(MF57&gt;=5,MF57&lt;=12),Listas!$G$38,IF(AND(MF57&gt;=1,MF57&lt;=4),Listas!$G$39,"-"))))</f>
        <v>-</v>
      </c>
      <c r="HM57" s="150" t="str">
        <f>IF('2.Datos'!A57&lt;&gt;"",'2.Datos'!A57,"")</f>
        <v/>
      </c>
      <c r="HN57" s="142" t="str">
        <f>IFERROR(VLOOKUP('2.Datos'!V57,Listas!$D$37:$E$41,2,FALSE),"")</f>
        <v/>
      </c>
      <c r="HO57" s="142" t="str">
        <f>IFERROR(VLOOKUP('2.Datos'!W57,Listas!$D$44:$E$48,2,FALSE),"")</f>
        <v/>
      </c>
      <c r="HP57" s="142" t="str">
        <f t="shared" si="51"/>
        <v/>
      </c>
      <c r="HQ57" s="151" t="str">
        <f t="shared" si="52"/>
        <v/>
      </c>
      <c r="HR57" s="103"/>
      <c r="HS57" s="142" t="str">
        <f>IFERROR(VLOOKUP('2.Datos'!AD57,Listas!$D$37:$E$41,2,FALSE),"")</f>
        <v/>
      </c>
      <c r="HT57" s="142" t="str">
        <f>IFERROR(VLOOKUP('2.Datos'!AE57,Listas!$D$44:$E$48,2,FALSE),"")</f>
        <v/>
      </c>
      <c r="HU57" s="151" t="str">
        <f t="shared" si="3"/>
        <v/>
      </c>
      <c r="HV57" s="151" t="str">
        <f t="shared" si="4"/>
        <v/>
      </c>
      <c r="HW57" s="103"/>
      <c r="HX57" s="142" t="str">
        <f>IFERROR(VLOOKUP('2.Datos'!AH57,Listas!$D$37:$E$41,2,FALSE),"")</f>
        <v/>
      </c>
      <c r="HY57" s="142" t="str">
        <f>IFERROR(VLOOKUP('2.Datos'!AI57,Listas!$D$44:$E$48,2,FALSE),"")</f>
        <v/>
      </c>
      <c r="HZ57" s="151" t="str">
        <f t="shared" si="5"/>
        <v/>
      </c>
      <c r="IA57" s="151" t="str">
        <f t="shared" si="6"/>
        <v/>
      </c>
      <c r="IB57" s="103"/>
      <c r="IC57" s="142" t="str">
        <f>IFERROR(VLOOKUP('2.Datos'!AL57,Listas!$D$37:$E$41,2,FALSE),"")</f>
        <v/>
      </c>
      <c r="ID57" s="142" t="str">
        <f>IFERROR(VLOOKUP('2.Datos'!AM57,Listas!$D$44:$E$48,2,FALSE),"")</f>
        <v/>
      </c>
      <c r="IE57" s="151" t="str">
        <f t="shared" si="7"/>
        <v/>
      </c>
      <c r="IF57" s="151" t="str">
        <f t="shared" si="8"/>
        <v/>
      </c>
      <c r="IG57" s="103"/>
      <c r="IH57" s="142" t="str">
        <f>IFERROR(VLOOKUP('2.Datos'!AP57,Listas!$D$37:$E$41,2,FALSE),"")</f>
        <v/>
      </c>
      <c r="II57" s="142" t="str">
        <f>IFERROR(VLOOKUP('2.Datos'!AQ57,Listas!$D$44:$E$48,2,FALSE),"")</f>
        <v/>
      </c>
      <c r="IJ57" s="151" t="str">
        <f t="shared" si="9"/>
        <v/>
      </c>
      <c r="IK57" s="151" t="str">
        <f t="shared" si="10"/>
        <v/>
      </c>
      <c r="IL57" s="103"/>
      <c r="IM57" s="142" t="str">
        <f>IFERROR(VLOOKUP('2.Datos'!AT57,Listas!$D$37:$E$41,2,FALSE),"")</f>
        <v/>
      </c>
      <c r="IN57" s="142" t="str">
        <f>IFERROR(VLOOKUP('2.Datos'!AU57,Listas!$D$44:$E$48,2,FALSE),"")</f>
        <v/>
      </c>
      <c r="IO57" s="151" t="str">
        <f t="shared" si="11"/>
        <v/>
      </c>
      <c r="IP57" s="151" t="str">
        <f t="shared" si="12"/>
        <v/>
      </c>
      <c r="IQ57" s="103"/>
      <c r="IR57" s="142" t="str">
        <f>IFERROR(VLOOKUP('2.Datos'!AX57,Listas!$D$37:$E$41,2,FALSE),"")</f>
        <v/>
      </c>
      <c r="IS57" s="142" t="str">
        <f>IFERROR(VLOOKUP('2.Datos'!AY57,Listas!$D$44:$E$48,2,FALSE),"")</f>
        <v/>
      </c>
      <c r="IT57" s="151" t="str">
        <f t="shared" si="13"/>
        <v/>
      </c>
      <c r="IU57" s="151" t="str">
        <f t="shared" si="14"/>
        <v/>
      </c>
      <c r="IV57" s="103"/>
      <c r="IW57" s="142" t="str">
        <f>IFERROR(VLOOKUP('2.Datos'!BB57,Listas!$D$37:$E$41,2,FALSE),"")</f>
        <v/>
      </c>
      <c r="IX57" s="142" t="str">
        <f>IFERROR(VLOOKUP('2.Datos'!BC57,Listas!$D$44:$E$48,2,FALSE),"")</f>
        <v/>
      </c>
      <c r="IY57" s="151" t="str">
        <f t="shared" si="15"/>
        <v/>
      </c>
      <c r="IZ57" s="151" t="str">
        <f t="shared" si="16"/>
        <v/>
      </c>
      <c r="JA57" s="103"/>
      <c r="JB57" s="142" t="str">
        <f>IFERROR(VLOOKUP('2.Datos'!BF57,Listas!$D$37:$E$41,2,FALSE),"")</f>
        <v/>
      </c>
      <c r="JC57" s="142" t="str">
        <f>IFERROR(VLOOKUP('2.Datos'!BG57,Listas!$D$44:$E$48,2,FALSE),"")</f>
        <v/>
      </c>
      <c r="JD57" s="151" t="str">
        <f t="shared" si="17"/>
        <v/>
      </c>
      <c r="JE57" s="151" t="str">
        <f t="shared" si="18"/>
        <v/>
      </c>
      <c r="JF57" s="103"/>
      <c r="JG57" s="142" t="str">
        <f>IFERROR(VLOOKUP('2.Datos'!BJ57,Listas!$D$37:$E$41,2,FALSE),"")</f>
        <v/>
      </c>
      <c r="JH57" s="142" t="str">
        <f>IFERROR(VLOOKUP('2.Datos'!BK57,Listas!$D$44:$E$48,2,FALSE),"")</f>
        <v/>
      </c>
      <c r="JI57" s="151" t="str">
        <f t="shared" si="19"/>
        <v/>
      </c>
      <c r="JJ57" s="151" t="str">
        <f t="shared" si="20"/>
        <v/>
      </c>
      <c r="JK57" s="103"/>
      <c r="JL57" s="142" t="str">
        <f>IFERROR(VLOOKUP('2.Datos'!BN57,Listas!$D$37:$E$41,2,FALSE),"")</f>
        <v/>
      </c>
      <c r="JM57" s="142" t="str">
        <f>IFERROR(VLOOKUP('2.Datos'!BO57,Listas!$D$44:$E$48,2,FALSE),"")</f>
        <v/>
      </c>
      <c r="JN57" s="151" t="str">
        <f t="shared" si="21"/>
        <v/>
      </c>
      <c r="JO57" s="151" t="str">
        <f t="shared" si="22"/>
        <v/>
      </c>
      <c r="JP57" s="103"/>
      <c r="JQ57" s="142" t="str">
        <f>IFERROR(VLOOKUP('2.Datos'!BR57,Listas!$D$37:$E$41,2,FALSE),"")</f>
        <v/>
      </c>
      <c r="JR57" s="142" t="str">
        <f>IFERROR(VLOOKUP('2.Datos'!BS57,Listas!$D$44:$E$48,2,FALSE),"")</f>
        <v/>
      </c>
      <c r="JS57" s="151" t="str">
        <f t="shared" si="23"/>
        <v/>
      </c>
      <c r="JT57" s="151" t="str">
        <f t="shared" si="24"/>
        <v/>
      </c>
      <c r="JU57" s="103"/>
      <c r="JV57" s="142" t="str">
        <f>IFERROR(VLOOKUP('2.Datos'!BV57,Listas!$D$37:$E$41,2,FALSE),"")</f>
        <v/>
      </c>
      <c r="JW57" s="142" t="str">
        <f>IFERROR(VLOOKUP('2.Datos'!BW57,Listas!$D$44:$E$48,2,FALSE),"")</f>
        <v/>
      </c>
      <c r="JX57" s="151" t="str">
        <f t="shared" si="25"/>
        <v/>
      </c>
      <c r="JY57" s="151" t="str">
        <f t="shared" si="26"/>
        <v/>
      </c>
      <c r="JZ57" s="103"/>
      <c r="KA57" s="142" t="str">
        <f>IFERROR(VLOOKUP('2.Datos'!BZ57,Listas!$D$37:$E$41,2,FALSE),"")</f>
        <v/>
      </c>
      <c r="KB57" s="142" t="str">
        <f>IFERROR(VLOOKUP('2.Datos'!CA57,Listas!$D$44:$E$48,2,FALSE),"")</f>
        <v/>
      </c>
      <c r="KC57" s="151" t="str">
        <f t="shared" si="27"/>
        <v/>
      </c>
      <c r="KD57" s="151" t="str">
        <f t="shared" si="28"/>
        <v/>
      </c>
      <c r="KE57" s="103"/>
      <c r="KF57" s="142" t="str">
        <f>IFERROR(VLOOKUP('2.Datos'!CD57,Listas!$D$37:$E$41,2,FALSE),"")</f>
        <v/>
      </c>
      <c r="KG57" s="142" t="str">
        <f>IFERROR(VLOOKUP('2.Datos'!CE57,Listas!$D$44:$E$48,2,FALSE),"")</f>
        <v/>
      </c>
      <c r="KH57" s="151" t="str">
        <f t="shared" si="29"/>
        <v/>
      </c>
      <c r="KI57" s="151" t="str">
        <f t="shared" si="30"/>
        <v/>
      </c>
      <c r="KJ57" s="103"/>
      <c r="KK57" s="142" t="str">
        <f>IFERROR(VLOOKUP('2.Datos'!CH57,Listas!$D$37:$E$41,2,FALSE),"")</f>
        <v/>
      </c>
      <c r="KL57" s="142" t="str">
        <f>IFERROR(VLOOKUP('2.Datos'!CI57,Listas!$D$44:$E$48,2,FALSE),"")</f>
        <v/>
      </c>
      <c r="KM57" s="151" t="str">
        <f t="shared" si="31"/>
        <v/>
      </c>
      <c r="KN57" s="151" t="str">
        <f t="shared" si="32"/>
        <v/>
      </c>
      <c r="KO57" s="103"/>
      <c r="KP57" s="142" t="str">
        <f>IFERROR(VLOOKUP('2.Datos'!CL57,Listas!$D$37:$E$41,2,FALSE),"")</f>
        <v/>
      </c>
      <c r="KQ57" s="142" t="str">
        <f>IFERROR(VLOOKUP('2.Datos'!CM57,Listas!$D$44:$E$48,2,FALSE),"")</f>
        <v/>
      </c>
      <c r="KR57" s="151" t="str">
        <f t="shared" si="33"/>
        <v/>
      </c>
      <c r="KS57" s="151" t="str">
        <f t="shared" si="34"/>
        <v/>
      </c>
      <c r="KT57" s="103"/>
      <c r="KU57" s="142" t="str">
        <f>IFERROR(VLOOKUP('2.Datos'!CP57,Listas!$D$37:$E$41,2,FALSE),"")</f>
        <v/>
      </c>
      <c r="KV57" s="142" t="str">
        <f>IFERROR(VLOOKUP('2.Datos'!CQ57,Listas!$D$44:$E$48,2,FALSE),"")</f>
        <v/>
      </c>
      <c r="KW57" s="151" t="str">
        <f t="shared" si="35"/>
        <v/>
      </c>
      <c r="KX57" s="151" t="str">
        <f t="shared" si="36"/>
        <v/>
      </c>
      <c r="KY57" s="103"/>
      <c r="KZ57" s="142" t="str">
        <f>IFERROR(VLOOKUP('2.Datos'!CT57,Listas!$D$37:$E$41,2,FALSE),"")</f>
        <v/>
      </c>
      <c r="LA57" s="142" t="str">
        <f>IFERROR(VLOOKUP('2.Datos'!CU57,Listas!$D$44:$E$48,2,FALSE),"")</f>
        <v/>
      </c>
      <c r="LB57" s="151" t="str">
        <f t="shared" si="37"/>
        <v/>
      </c>
      <c r="LC57" s="151" t="str">
        <f t="shared" si="38"/>
        <v/>
      </c>
      <c r="LD57" s="103"/>
      <c r="LE57" s="142" t="str">
        <f>IFERROR(VLOOKUP('2.Datos'!CX57,Listas!$D$37:$E$41,2,FALSE),"")</f>
        <v/>
      </c>
      <c r="LF57" s="142" t="str">
        <f>IFERROR(VLOOKUP('2.Datos'!CY57,Listas!$D$44:$E$48,2,FALSE),"")</f>
        <v/>
      </c>
      <c r="LG57" s="151" t="str">
        <f t="shared" si="39"/>
        <v/>
      </c>
      <c r="LH57" s="151" t="str">
        <f t="shared" si="40"/>
        <v/>
      </c>
      <c r="LI57" s="103"/>
      <c r="LJ57" s="142" t="str">
        <f>IFERROR(VLOOKUP('2.Datos'!DB57,Listas!$D$37:$E$41,2,FALSE),"")</f>
        <v/>
      </c>
      <c r="LK57" s="142" t="str">
        <f>IFERROR(VLOOKUP('2.Datos'!DC57,Listas!$D$44:$E$48,2,FALSE),"")</f>
        <v/>
      </c>
      <c r="LL57" s="151" t="str">
        <f t="shared" si="41"/>
        <v/>
      </c>
      <c r="LM57" s="151" t="str">
        <f t="shared" si="42"/>
        <v/>
      </c>
      <c r="LN57" s="103"/>
      <c r="LO57" s="142" t="str">
        <f>IFERROR(VLOOKUP('2.Datos'!DF57,Listas!$D$37:$E$41,2,FALSE),"")</f>
        <v/>
      </c>
      <c r="LP57" s="142" t="str">
        <f>IFERROR(VLOOKUP('2.Datos'!DG57,Listas!$D$44:$E$48,2,FALSE),"")</f>
        <v/>
      </c>
      <c r="LQ57" s="151" t="str">
        <f t="shared" si="43"/>
        <v/>
      </c>
      <c r="LR57" s="151" t="str">
        <f t="shared" si="44"/>
        <v/>
      </c>
      <c r="LS57" s="103"/>
      <c r="LT57" s="142" t="str">
        <f>IFERROR(VLOOKUP('2.Datos'!DJ57,Listas!$D$37:$E$41,2,FALSE),"")</f>
        <v/>
      </c>
      <c r="LU57" s="142" t="str">
        <f>IFERROR(VLOOKUP('2.Datos'!DK57,Listas!$D$44:$E$48,2,FALSE),"")</f>
        <v/>
      </c>
      <c r="LV57" s="151" t="str">
        <f t="shared" si="45"/>
        <v/>
      </c>
      <c r="LW57" s="151" t="str">
        <f t="shared" si="46"/>
        <v/>
      </c>
      <c r="LX57" s="103"/>
      <c r="LY57" s="142" t="str">
        <f>IFERROR(VLOOKUP('2.Datos'!DN57,Listas!$D$37:$E$41,2,FALSE),"")</f>
        <v/>
      </c>
      <c r="LZ57" s="142" t="str">
        <f>IFERROR(VLOOKUP('2.Datos'!DO57,Listas!$D$44:$E$48,2,FALSE),"")</f>
        <v/>
      </c>
      <c r="MA57" s="151" t="str">
        <f t="shared" si="47"/>
        <v/>
      </c>
      <c r="MB57" s="151" t="str">
        <f t="shared" si="48"/>
        <v/>
      </c>
      <c r="MC57" s="103"/>
      <c r="MD57" s="142" t="str">
        <f>IFERROR(VLOOKUP('2.Datos'!DR57,Listas!$D$37:$E$41,2,FALSE),"")</f>
        <v/>
      </c>
      <c r="ME57" s="142" t="str">
        <f>IFERROR(VLOOKUP('2.Datos'!DS57,Listas!$D$44:$E$48,2,FALSE),"")</f>
        <v/>
      </c>
      <c r="MF57" s="151" t="str">
        <f t="shared" si="49"/>
        <v/>
      </c>
      <c r="MG57" s="151" t="str">
        <f t="shared" si="50"/>
        <v/>
      </c>
      <c r="MH57"/>
    </row>
    <row r="58" spans="1:346" ht="46.5" customHeight="1" x14ac:dyDescent="0.25">
      <c r="A58" s="232"/>
      <c r="B58" s="223"/>
      <c r="C58" s="223"/>
      <c r="D58" s="225"/>
      <c r="E58" s="225"/>
      <c r="F58" s="226"/>
      <c r="G58" s="223"/>
      <c r="H58" s="226"/>
      <c r="I58" s="226"/>
      <c r="J58" s="226"/>
      <c r="K58" s="226"/>
      <c r="L58" s="227"/>
      <c r="M58" s="224"/>
      <c r="N58" s="228"/>
      <c r="O58" s="228"/>
      <c r="P58" s="228"/>
      <c r="Q58" s="228"/>
      <c r="R58" s="228"/>
      <c r="S58" s="228"/>
      <c r="T58" s="228"/>
      <c r="U58" s="228"/>
      <c r="V58" s="223"/>
      <c r="W58" s="223"/>
      <c r="X58" s="229" t="str">
        <f>IF(AND(HP58&gt;=32,HP58&lt;=80),Listas!$G$36,IF(AND(HP58&gt;=16,HP58&lt;=24),Listas!$G$37,IF(AND(HP58&gt;=5,HP58&lt;=12),Listas!$G$38,IF(AND(HP58&gt;=1,HP58&lt;=4),Listas!$G$39,"-"))))</f>
        <v>-</v>
      </c>
      <c r="Y58" s="230" t="str">
        <f t="shared" si="2"/>
        <v/>
      </c>
      <c r="Z58" s="230" t="str">
        <f>IFERROR(VLOOKUP(L58,Listas!$H$4:$I$8,2,FALSE),"")</f>
        <v/>
      </c>
      <c r="AA58" s="233"/>
      <c r="AB58" s="234"/>
      <c r="AC58" s="231"/>
      <c r="AD58" s="223"/>
      <c r="AE58" s="223"/>
      <c r="AF58" s="113" t="str">
        <f>IF(AND(HU58&gt;=32,HU58&lt;=80),Listas!$G$36,IF(AND(HU58&gt;=16,HU58&lt;=24),Listas!$G$37,IF(AND(HU58&gt;=5,HU58&lt;=12),Listas!$G$38,IF(AND(HU58&gt;=1,HU58&lt;=4),Listas!$G$39,"-"))))</f>
        <v>-</v>
      </c>
      <c r="AG58" s="226"/>
      <c r="AH58" s="223"/>
      <c r="AI58" s="223"/>
      <c r="AJ58" s="113" t="str">
        <f>IF(AND(HZ58&gt;=32,HZ58&lt;=80),Listas!$G$36,IF(AND(HZ58&gt;=16,HZ58&lt;=24),Listas!$G$37,IF(AND(HZ58&gt;=5,HZ58&lt;=12),Listas!$G$38,IF(AND(HZ58&gt;=1,HZ58&lt;=4),Listas!$G$39,"-"))))</f>
        <v>-</v>
      </c>
      <c r="AK58" s="226"/>
      <c r="AL58" s="223"/>
      <c r="AM58" s="223"/>
      <c r="AN58" s="113" t="str">
        <f>IF(AND(IE58&gt;=32,IE58&lt;=80),Listas!$G$36,IF(AND(IE58&gt;=16,IE58&lt;=24),Listas!$G$37,IF(AND(IE58&gt;=5,IE58&lt;=12),Listas!$G$38,IF(AND(IE58&gt;=1,IE58&lt;=4),Listas!$G$39,"-"))))</f>
        <v>-</v>
      </c>
      <c r="AO58" s="226"/>
      <c r="AP58" s="223"/>
      <c r="AQ58" s="223"/>
      <c r="AR58" s="113" t="str">
        <f>IF(AND(IJ58&gt;=32,IJ58&lt;=80),Listas!$G$36,IF(AND(IJ58&gt;=16,IJ58&lt;=24),Listas!$G$37,IF(AND(IJ58&gt;=5,IJ58&lt;=12),Listas!$G$38,IF(AND(IJ58&gt;=1,IJ58&lt;=4),Listas!$G$39,"-"))))</f>
        <v>-</v>
      </c>
      <c r="AS58" s="226"/>
      <c r="AT58" s="223"/>
      <c r="AU58" s="223"/>
      <c r="AV58" s="113" t="str">
        <f>IF(AND(IO58&gt;=32,IO58&lt;=80),Listas!$G$36,IF(AND(IO58&gt;=16,IO58&lt;=24),Listas!$G$37,IF(AND(IO58&gt;=5,IO58&lt;=12),Listas!$G$38,IF(AND(IO58&gt;=1,IO58&lt;=4),Listas!$G$39,"-"))))</f>
        <v>-</v>
      </c>
      <c r="AW58" s="226"/>
      <c r="AX58" s="223"/>
      <c r="AY58" s="223"/>
      <c r="AZ58" s="113" t="str">
        <f>IF(AND(IT58&gt;=32,IT58&lt;=80),Listas!$G$36,IF(AND(IT58&gt;=16,IT58&lt;=24),Listas!$G$37,IF(AND(IT58&gt;=5,IT58&lt;=12),Listas!$G$38,IF(AND(IT58&gt;=1,IT58&lt;=4),Listas!$G$39,"-"))))</f>
        <v>-</v>
      </c>
      <c r="BA58" s="226"/>
      <c r="BB58" s="223"/>
      <c r="BC58" s="223"/>
      <c r="BD58" s="113" t="str">
        <f>IF(AND(IY58&gt;=32,IY58&lt;=80),Listas!$G$36,IF(AND(IY58&gt;=16,IY58&lt;=24),Listas!$G$37,IF(AND(IY58&gt;=5,IY58&lt;=12),Listas!$G$38,IF(AND(IY58&gt;=1,IY58&lt;=4),Listas!$G$39,"-"))))</f>
        <v>-</v>
      </c>
      <c r="BE58" s="226"/>
      <c r="BF58" s="223"/>
      <c r="BG58" s="223"/>
      <c r="BH58" s="113" t="str">
        <f>IF(AND(JD58&gt;=32,JD58&lt;=80),Listas!$G$36,IF(AND(JD58&gt;=16,JD58&lt;=24),Listas!$G$37,IF(AND(JD58&gt;=5,JD58&lt;=12),Listas!$G$38,IF(AND(JD58&gt;=1,JD58&lt;=4),Listas!$G$39,"-"))))</f>
        <v>-</v>
      </c>
      <c r="BI58" s="226"/>
      <c r="BJ58" s="223"/>
      <c r="BK58" s="223"/>
      <c r="BL58" s="113" t="str">
        <f>IF(AND(JI58&gt;=32,JI58&lt;=80),Listas!$G$36,IF(AND(JI58&gt;=16,JI58&lt;=24),Listas!$G$37,IF(AND(JI58&gt;=5,JI58&lt;=12),Listas!$G$38,IF(AND(JI58&gt;=1,JI58&lt;=4),Listas!$G$39,"-"))))</f>
        <v>-</v>
      </c>
      <c r="BM58" s="226"/>
      <c r="BN58" s="223"/>
      <c r="BO58" s="223"/>
      <c r="BP58" s="113" t="str">
        <f>IF(AND(JN58&gt;=32,JN58&lt;=80),Listas!$G$36,IF(AND(JN58&gt;=16,JN58&lt;=24),Listas!$G$37,IF(AND(JN58&gt;=5,JN58&lt;=12),Listas!$G$38,IF(AND(JN58&gt;=1,JN58&lt;=4),Listas!$G$39,"-"))))</f>
        <v>-</v>
      </c>
      <c r="BQ58" s="226"/>
      <c r="BR58" s="223"/>
      <c r="BS58" s="223"/>
      <c r="BT58" s="113" t="str">
        <f>IF(AND(JS58&gt;=32,JS58&lt;=80),Listas!$G$36,IF(AND(JS58&gt;=16,JS58&lt;=24),Listas!$G$37,IF(AND(JS58&gt;=5,JS58&lt;=12),Listas!$G$38,IF(AND(JS58&gt;=1,JS58&lt;=4),Listas!$G$39,"-"))))</f>
        <v>-</v>
      </c>
      <c r="BU58" s="226"/>
      <c r="BV58" s="223"/>
      <c r="BW58" s="223"/>
      <c r="BX58" s="113" t="str">
        <f>IF(AND(JX58&gt;=32,JX58&lt;=80),Listas!$G$36,IF(AND(JX58&gt;=16,JX58&lt;=24),Listas!$G$37,IF(AND(JX58&gt;=5,JX58&lt;=12),Listas!$G$38,IF(AND(JX58&gt;=1,JX58&lt;=4),Listas!$G$39,"-"))))</f>
        <v>-</v>
      </c>
      <c r="BY58" s="226"/>
      <c r="BZ58" s="223"/>
      <c r="CA58" s="223"/>
      <c r="CB58" s="113" t="str">
        <f>IF(AND(KC58&gt;=32,KC58&lt;=80),Listas!$G$36,IF(AND(KC58&gt;=16,KC58&lt;=24),Listas!$G$37,IF(AND(KC58&gt;=5,KC58&lt;=12),Listas!$G$38,IF(AND(KC58&gt;=1,KC58&lt;=4),Listas!$G$39,"-"))))</f>
        <v>-</v>
      </c>
      <c r="CC58" s="226"/>
      <c r="CD58" s="223"/>
      <c r="CE58" s="223"/>
      <c r="CF58" s="113" t="str">
        <f>IF(AND(KH58&gt;=32,KH58&lt;=80),Listas!$G$36,IF(AND(KH58&gt;=16,KH58&lt;=24),Listas!$G$37,IF(AND(KH58&gt;=5,KH58&lt;=12),Listas!$G$38,IF(AND(KH58&gt;=1,KH58&lt;=4),Listas!$G$39,"-"))))</f>
        <v>-</v>
      </c>
      <c r="CG58" s="226"/>
      <c r="CH58" s="223"/>
      <c r="CI58" s="223"/>
      <c r="CJ58" s="113" t="str">
        <f>IF(AND(KM58&gt;=32,KM58&lt;=80),Listas!$G$36,IF(AND(KM58&gt;=16,KM58&lt;=24),Listas!$G$37,IF(AND(KM58&gt;=5,KM58&lt;=12),Listas!$G$38,IF(AND(KM58&gt;=1,KM58&lt;=4),Listas!$G$39,"-"))))</f>
        <v>-</v>
      </c>
      <c r="CK58" s="226"/>
      <c r="CL58" s="223"/>
      <c r="CM58" s="223"/>
      <c r="CN58" s="113" t="str">
        <f>IF(AND(KR58&gt;=32,KR58&lt;=80),Listas!$G$36,IF(AND(KR58&gt;=16,KR58&lt;=24),Listas!$G$37,IF(AND(KR58&gt;=5,KR58&lt;=12),Listas!$G$38,IF(AND(KR58&gt;=1,KR58&lt;=4),Listas!$G$39,"-"))))</f>
        <v>-</v>
      </c>
      <c r="CO58" s="226"/>
      <c r="CP58" s="223"/>
      <c r="CQ58" s="223"/>
      <c r="CR58" s="113" t="str">
        <f>IF(AND(KW58&gt;=32,KW58&lt;=80),Listas!$G$36,IF(AND(KW58&gt;=16,KW58&lt;=24),Listas!$G$37,IF(AND(KW58&gt;=5,KW58&lt;=12),Listas!$G$38,IF(AND(KW58&gt;=1,KW58&lt;=4),Listas!$G$39,"-"))))</f>
        <v>-</v>
      </c>
      <c r="CS58" s="226"/>
      <c r="CT58" s="223"/>
      <c r="CU58" s="223"/>
      <c r="CV58" s="113" t="str">
        <f>IF(AND(LB58&gt;=32,LB58&lt;=80),Listas!$G$36,IF(AND(LB58&gt;=16,LB58&lt;=24),Listas!$G$37,IF(AND(LB58&gt;=5,LB58&lt;=12),Listas!$G$38,IF(AND(LB58&gt;=1,LB58&lt;=4),Listas!$G$39,"-"))))</f>
        <v>-</v>
      </c>
      <c r="CW58" s="226"/>
      <c r="CX58" s="223"/>
      <c r="CY58" s="223"/>
      <c r="CZ58" s="113" t="str">
        <f>IF(AND(LG58&gt;=32,LG58&lt;=80),Listas!$G$36,IF(AND(LG58&gt;=16,LG58&lt;=24),Listas!$G$37,IF(AND(LG58&gt;=5,LG58&lt;=12),Listas!$G$38,IF(AND(LG58&gt;=1,LG58&lt;=4),Listas!$G$39,"-"))))</f>
        <v>-</v>
      </c>
      <c r="DA58" s="226"/>
      <c r="DB58" s="223"/>
      <c r="DC58" s="223"/>
      <c r="DD58" s="113" t="str">
        <f>IF(AND(LL58&gt;=32,LL58&lt;=80),Listas!$G$36,IF(AND(LL58&gt;=16,LL58&lt;=24),Listas!$G$37,IF(AND(LL58&gt;=5,LL58&lt;=12),Listas!$G$38,IF(AND(LL58&gt;=1,LL58&lt;=4),Listas!$G$39,"-"))))</f>
        <v>-</v>
      </c>
      <c r="DE58" s="226"/>
      <c r="DF58" s="223"/>
      <c r="DG58" s="223"/>
      <c r="DH58" s="113" t="str">
        <f>IF(AND(LQ58&gt;=32,LQ58&lt;=80),Listas!$G$36,IF(AND(LQ58&gt;=16,LQ58&lt;=24),Listas!$G$37,IF(AND(LQ58&gt;=5,LQ58&lt;=12),Listas!$G$38,IF(AND(LQ58&gt;=1,LQ58&lt;=4),Listas!$G$39,"-"))))</f>
        <v>-</v>
      </c>
      <c r="DI58" s="226"/>
      <c r="DJ58" s="223"/>
      <c r="DK58" s="223"/>
      <c r="DL58" s="113" t="str">
        <f>IF(AND(LV58&gt;=32,LV58&lt;=80),Listas!$G$36,IF(AND(LV58&gt;=16,LV58&lt;=24),Listas!$G$37,IF(AND(LV58&gt;=5,LV58&lt;=12),Listas!$G$38,IF(AND(LV58&gt;=1,LV58&lt;=4),Listas!$G$39,"-"))))</f>
        <v>-</v>
      </c>
      <c r="DM58" s="226"/>
      <c r="DN58" s="223"/>
      <c r="DO58" s="223"/>
      <c r="DP58" s="113" t="str">
        <f>IF(AND(MA58&gt;=32,MA58&lt;=80),Listas!$G$36,IF(AND(MA58&gt;=16,MA58&lt;=24),Listas!$G$37,IF(AND(MA58&gt;=5,MA58&lt;=12),Listas!$G$38,IF(AND(MA58&gt;=1,MA58&lt;=4),Listas!$G$39,"-"))))</f>
        <v>-</v>
      </c>
      <c r="DQ58" s="226"/>
      <c r="DR58" s="223"/>
      <c r="DS58" s="223"/>
      <c r="DT58" s="113" t="str">
        <f>IF(AND(MF58&gt;=32,MF58&lt;=80),Listas!$G$36,IF(AND(MF58&gt;=16,MF58&lt;=24),Listas!$G$37,IF(AND(MF58&gt;=5,MF58&lt;=12),Listas!$G$38,IF(AND(MF58&gt;=1,MF58&lt;=4),Listas!$G$39,"-"))))</f>
        <v>-</v>
      </c>
      <c r="HM58" s="150" t="str">
        <f>IF('2.Datos'!A58&lt;&gt;"",'2.Datos'!A58,"")</f>
        <v/>
      </c>
      <c r="HN58" s="142" t="str">
        <f>IFERROR(VLOOKUP('2.Datos'!V58,Listas!$D$37:$E$41,2,FALSE),"")</f>
        <v/>
      </c>
      <c r="HO58" s="142" t="str">
        <f>IFERROR(VLOOKUP('2.Datos'!W58,Listas!$D$44:$E$48,2,FALSE),"")</f>
        <v/>
      </c>
      <c r="HP58" s="142" t="str">
        <f t="shared" si="51"/>
        <v/>
      </c>
      <c r="HQ58" s="151" t="str">
        <f t="shared" si="52"/>
        <v/>
      </c>
      <c r="HR58" s="103"/>
      <c r="HS58" s="142" t="str">
        <f>IFERROR(VLOOKUP('2.Datos'!AD58,Listas!$D$37:$E$41,2,FALSE),"")</f>
        <v/>
      </c>
      <c r="HT58" s="142" t="str">
        <f>IFERROR(VLOOKUP('2.Datos'!AE58,Listas!$D$44:$E$48,2,FALSE),"")</f>
        <v/>
      </c>
      <c r="HU58" s="151" t="str">
        <f t="shared" si="3"/>
        <v/>
      </c>
      <c r="HV58" s="151" t="str">
        <f t="shared" si="4"/>
        <v/>
      </c>
      <c r="HW58" s="103"/>
      <c r="HX58" s="142" t="str">
        <f>IFERROR(VLOOKUP('2.Datos'!AH58,Listas!$D$37:$E$41,2,FALSE),"")</f>
        <v/>
      </c>
      <c r="HY58" s="142" t="str">
        <f>IFERROR(VLOOKUP('2.Datos'!AI58,Listas!$D$44:$E$48,2,FALSE),"")</f>
        <v/>
      </c>
      <c r="HZ58" s="151" t="str">
        <f t="shared" si="5"/>
        <v/>
      </c>
      <c r="IA58" s="151" t="str">
        <f t="shared" si="6"/>
        <v/>
      </c>
      <c r="IB58" s="103"/>
      <c r="IC58" s="142" t="str">
        <f>IFERROR(VLOOKUP('2.Datos'!AL58,Listas!$D$37:$E$41,2,FALSE),"")</f>
        <v/>
      </c>
      <c r="ID58" s="142" t="str">
        <f>IFERROR(VLOOKUP('2.Datos'!AM58,Listas!$D$44:$E$48,2,FALSE),"")</f>
        <v/>
      </c>
      <c r="IE58" s="151" t="str">
        <f t="shared" si="7"/>
        <v/>
      </c>
      <c r="IF58" s="151" t="str">
        <f t="shared" si="8"/>
        <v/>
      </c>
      <c r="IG58" s="103"/>
      <c r="IH58" s="142" t="str">
        <f>IFERROR(VLOOKUP('2.Datos'!AP58,Listas!$D$37:$E$41,2,FALSE),"")</f>
        <v/>
      </c>
      <c r="II58" s="142" t="str">
        <f>IFERROR(VLOOKUP('2.Datos'!AQ58,Listas!$D$44:$E$48,2,FALSE),"")</f>
        <v/>
      </c>
      <c r="IJ58" s="151" t="str">
        <f t="shared" si="9"/>
        <v/>
      </c>
      <c r="IK58" s="151" t="str">
        <f t="shared" si="10"/>
        <v/>
      </c>
      <c r="IL58" s="103"/>
      <c r="IM58" s="142" t="str">
        <f>IFERROR(VLOOKUP('2.Datos'!AT58,Listas!$D$37:$E$41,2,FALSE),"")</f>
        <v/>
      </c>
      <c r="IN58" s="142" t="str">
        <f>IFERROR(VLOOKUP('2.Datos'!AU58,Listas!$D$44:$E$48,2,FALSE),"")</f>
        <v/>
      </c>
      <c r="IO58" s="151" t="str">
        <f t="shared" si="11"/>
        <v/>
      </c>
      <c r="IP58" s="151" t="str">
        <f t="shared" si="12"/>
        <v/>
      </c>
      <c r="IQ58" s="103"/>
      <c r="IR58" s="142" t="str">
        <f>IFERROR(VLOOKUP('2.Datos'!AX58,Listas!$D$37:$E$41,2,FALSE),"")</f>
        <v/>
      </c>
      <c r="IS58" s="142" t="str">
        <f>IFERROR(VLOOKUP('2.Datos'!AY58,Listas!$D$44:$E$48,2,FALSE),"")</f>
        <v/>
      </c>
      <c r="IT58" s="151" t="str">
        <f t="shared" si="13"/>
        <v/>
      </c>
      <c r="IU58" s="151" t="str">
        <f t="shared" si="14"/>
        <v/>
      </c>
      <c r="IV58" s="103"/>
      <c r="IW58" s="142" t="str">
        <f>IFERROR(VLOOKUP('2.Datos'!BB58,Listas!$D$37:$E$41,2,FALSE),"")</f>
        <v/>
      </c>
      <c r="IX58" s="142" t="str">
        <f>IFERROR(VLOOKUP('2.Datos'!BC58,Listas!$D$44:$E$48,2,FALSE),"")</f>
        <v/>
      </c>
      <c r="IY58" s="151" t="str">
        <f t="shared" si="15"/>
        <v/>
      </c>
      <c r="IZ58" s="151" t="str">
        <f t="shared" si="16"/>
        <v/>
      </c>
      <c r="JA58" s="103"/>
      <c r="JB58" s="142" t="str">
        <f>IFERROR(VLOOKUP('2.Datos'!BF58,Listas!$D$37:$E$41,2,FALSE),"")</f>
        <v/>
      </c>
      <c r="JC58" s="142" t="str">
        <f>IFERROR(VLOOKUP('2.Datos'!BG58,Listas!$D$44:$E$48,2,FALSE),"")</f>
        <v/>
      </c>
      <c r="JD58" s="151" t="str">
        <f t="shared" si="17"/>
        <v/>
      </c>
      <c r="JE58" s="151" t="str">
        <f t="shared" si="18"/>
        <v/>
      </c>
      <c r="JF58" s="103"/>
      <c r="JG58" s="142" t="str">
        <f>IFERROR(VLOOKUP('2.Datos'!BJ58,Listas!$D$37:$E$41,2,FALSE),"")</f>
        <v/>
      </c>
      <c r="JH58" s="142" t="str">
        <f>IFERROR(VLOOKUP('2.Datos'!BK58,Listas!$D$44:$E$48,2,FALSE),"")</f>
        <v/>
      </c>
      <c r="JI58" s="151" t="str">
        <f t="shared" si="19"/>
        <v/>
      </c>
      <c r="JJ58" s="151" t="str">
        <f t="shared" si="20"/>
        <v/>
      </c>
      <c r="JK58" s="103"/>
      <c r="JL58" s="142" t="str">
        <f>IFERROR(VLOOKUP('2.Datos'!BN58,Listas!$D$37:$E$41,2,FALSE),"")</f>
        <v/>
      </c>
      <c r="JM58" s="142" t="str">
        <f>IFERROR(VLOOKUP('2.Datos'!BO58,Listas!$D$44:$E$48,2,FALSE),"")</f>
        <v/>
      </c>
      <c r="JN58" s="151" t="str">
        <f t="shared" si="21"/>
        <v/>
      </c>
      <c r="JO58" s="151" t="str">
        <f t="shared" si="22"/>
        <v/>
      </c>
      <c r="JP58" s="103"/>
      <c r="JQ58" s="142" t="str">
        <f>IFERROR(VLOOKUP('2.Datos'!BR58,Listas!$D$37:$E$41,2,FALSE),"")</f>
        <v/>
      </c>
      <c r="JR58" s="142" t="str">
        <f>IFERROR(VLOOKUP('2.Datos'!BS58,Listas!$D$44:$E$48,2,FALSE),"")</f>
        <v/>
      </c>
      <c r="JS58" s="151" t="str">
        <f t="shared" si="23"/>
        <v/>
      </c>
      <c r="JT58" s="151" t="str">
        <f t="shared" si="24"/>
        <v/>
      </c>
      <c r="JU58" s="103"/>
      <c r="JV58" s="142" t="str">
        <f>IFERROR(VLOOKUP('2.Datos'!BV58,Listas!$D$37:$E$41,2,FALSE),"")</f>
        <v/>
      </c>
      <c r="JW58" s="142" t="str">
        <f>IFERROR(VLOOKUP('2.Datos'!BW58,Listas!$D$44:$E$48,2,FALSE),"")</f>
        <v/>
      </c>
      <c r="JX58" s="151" t="str">
        <f t="shared" si="25"/>
        <v/>
      </c>
      <c r="JY58" s="151" t="str">
        <f t="shared" si="26"/>
        <v/>
      </c>
      <c r="JZ58" s="103"/>
      <c r="KA58" s="142" t="str">
        <f>IFERROR(VLOOKUP('2.Datos'!BZ58,Listas!$D$37:$E$41,2,FALSE),"")</f>
        <v/>
      </c>
      <c r="KB58" s="142" t="str">
        <f>IFERROR(VLOOKUP('2.Datos'!CA58,Listas!$D$44:$E$48,2,FALSE),"")</f>
        <v/>
      </c>
      <c r="KC58" s="151" t="str">
        <f t="shared" si="27"/>
        <v/>
      </c>
      <c r="KD58" s="151" t="str">
        <f t="shared" si="28"/>
        <v/>
      </c>
      <c r="KE58" s="103"/>
      <c r="KF58" s="142" t="str">
        <f>IFERROR(VLOOKUP('2.Datos'!CD58,Listas!$D$37:$E$41,2,FALSE),"")</f>
        <v/>
      </c>
      <c r="KG58" s="142" t="str">
        <f>IFERROR(VLOOKUP('2.Datos'!CE58,Listas!$D$44:$E$48,2,FALSE),"")</f>
        <v/>
      </c>
      <c r="KH58" s="151" t="str">
        <f t="shared" si="29"/>
        <v/>
      </c>
      <c r="KI58" s="151" t="str">
        <f t="shared" si="30"/>
        <v/>
      </c>
      <c r="KJ58" s="103"/>
      <c r="KK58" s="142" t="str">
        <f>IFERROR(VLOOKUP('2.Datos'!CH58,Listas!$D$37:$E$41,2,FALSE),"")</f>
        <v/>
      </c>
      <c r="KL58" s="142" t="str">
        <f>IFERROR(VLOOKUP('2.Datos'!CI58,Listas!$D$44:$E$48,2,FALSE),"")</f>
        <v/>
      </c>
      <c r="KM58" s="151" t="str">
        <f t="shared" si="31"/>
        <v/>
      </c>
      <c r="KN58" s="151" t="str">
        <f t="shared" si="32"/>
        <v/>
      </c>
      <c r="KO58" s="103"/>
      <c r="KP58" s="142" t="str">
        <f>IFERROR(VLOOKUP('2.Datos'!CL58,Listas!$D$37:$E$41,2,FALSE),"")</f>
        <v/>
      </c>
      <c r="KQ58" s="142" t="str">
        <f>IFERROR(VLOOKUP('2.Datos'!CM58,Listas!$D$44:$E$48,2,FALSE),"")</f>
        <v/>
      </c>
      <c r="KR58" s="151" t="str">
        <f t="shared" si="33"/>
        <v/>
      </c>
      <c r="KS58" s="151" t="str">
        <f t="shared" si="34"/>
        <v/>
      </c>
      <c r="KT58" s="103"/>
      <c r="KU58" s="142" t="str">
        <f>IFERROR(VLOOKUP('2.Datos'!CP58,Listas!$D$37:$E$41,2,FALSE),"")</f>
        <v/>
      </c>
      <c r="KV58" s="142" t="str">
        <f>IFERROR(VLOOKUP('2.Datos'!CQ58,Listas!$D$44:$E$48,2,FALSE),"")</f>
        <v/>
      </c>
      <c r="KW58" s="151" t="str">
        <f t="shared" si="35"/>
        <v/>
      </c>
      <c r="KX58" s="151" t="str">
        <f t="shared" si="36"/>
        <v/>
      </c>
      <c r="KY58" s="103"/>
      <c r="KZ58" s="142" t="str">
        <f>IFERROR(VLOOKUP('2.Datos'!CT58,Listas!$D$37:$E$41,2,FALSE),"")</f>
        <v/>
      </c>
      <c r="LA58" s="142" t="str">
        <f>IFERROR(VLOOKUP('2.Datos'!CU58,Listas!$D$44:$E$48,2,FALSE),"")</f>
        <v/>
      </c>
      <c r="LB58" s="151" t="str">
        <f t="shared" si="37"/>
        <v/>
      </c>
      <c r="LC58" s="151" t="str">
        <f t="shared" si="38"/>
        <v/>
      </c>
      <c r="LD58" s="103"/>
      <c r="LE58" s="142" t="str">
        <f>IFERROR(VLOOKUP('2.Datos'!CX58,Listas!$D$37:$E$41,2,FALSE),"")</f>
        <v/>
      </c>
      <c r="LF58" s="142" t="str">
        <f>IFERROR(VLOOKUP('2.Datos'!CY58,Listas!$D$44:$E$48,2,FALSE),"")</f>
        <v/>
      </c>
      <c r="LG58" s="151" t="str">
        <f t="shared" si="39"/>
        <v/>
      </c>
      <c r="LH58" s="151" t="str">
        <f t="shared" si="40"/>
        <v/>
      </c>
      <c r="LI58" s="103"/>
      <c r="LJ58" s="142" t="str">
        <f>IFERROR(VLOOKUP('2.Datos'!DB58,Listas!$D$37:$E$41,2,FALSE),"")</f>
        <v/>
      </c>
      <c r="LK58" s="142" t="str">
        <f>IFERROR(VLOOKUP('2.Datos'!DC58,Listas!$D$44:$E$48,2,FALSE),"")</f>
        <v/>
      </c>
      <c r="LL58" s="151" t="str">
        <f t="shared" si="41"/>
        <v/>
      </c>
      <c r="LM58" s="151" t="str">
        <f t="shared" si="42"/>
        <v/>
      </c>
      <c r="LN58" s="103"/>
      <c r="LO58" s="142" t="str">
        <f>IFERROR(VLOOKUP('2.Datos'!DF58,Listas!$D$37:$E$41,2,FALSE),"")</f>
        <v/>
      </c>
      <c r="LP58" s="142" t="str">
        <f>IFERROR(VLOOKUP('2.Datos'!DG58,Listas!$D$44:$E$48,2,FALSE),"")</f>
        <v/>
      </c>
      <c r="LQ58" s="151" t="str">
        <f t="shared" si="43"/>
        <v/>
      </c>
      <c r="LR58" s="151" t="str">
        <f t="shared" si="44"/>
        <v/>
      </c>
      <c r="LS58" s="103"/>
      <c r="LT58" s="142" t="str">
        <f>IFERROR(VLOOKUP('2.Datos'!DJ58,Listas!$D$37:$E$41,2,FALSE),"")</f>
        <v/>
      </c>
      <c r="LU58" s="142" t="str">
        <f>IFERROR(VLOOKUP('2.Datos'!DK58,Listas!$D$44:$E$48,2,FALSE),"")</f>
        <v/>
      </c>
      <c r="LV58" s="151" t="str">
        <f t="shared" si="45"/>
        <v/>
      </c>
      <c r="LW58" s="151" t="str">
        <f t="shared" si="46"/>
        <v/>
      </c>
      <c r="LX58" s="103"/>
      <c r="LY58" s="142" t="str">
        <f>IFERROR(VLOOKUP('2.Datos'!DN58,Listas!$D$37:$E$41,2,FALSE),"")</f>
        <v/>
      </c>
      <c r="LZ58" s="142" t="str">
        <f>IFERROR(VLOOKUP('2.Datos'!DO58,Listas!$D$44:$E$48,2,FALSE),"")</f>
        <v/>
      </c>
      <c r="MA58" s="151" t="str">
        <f t="shared" si="47"/>
        <v/>
      </c>
      <c r="MB58" s="151" t="str">
        <f t="shared" si="48"/>
        <v/>
      </c>
      <c r="MC58" s="103"/>
      <c r="MD58" s="142" t="str">
        <f>IFERROR(VLOOKUP('2.Datos'!DR58,Listas!$D$37:$E$41,2,FALSE),"")</f>
        <v/>
      </c>
      <c r="ME58" s="142" t="str">
        <f>IFERROR(VLOOKUP('2.Datos'!DS58,Listas!$D$44:$E$48,2,FALSE),"")</f>
        <v/>
      </c>
      <c r="MF58" s="151" t="str">
        <f t="shared" si="49"/>
        <v/>
      </c>
      <c r="MG58" s="151" t="str">
        <f t="shared" si="50"/>
        <v/>
      </c>
      <c r="MH58"/>
    </row>
    <row r="59" spans="1:346" ht="46.5" customHeight="1" x14ac:dyDescent="0.25">
      <c r="A59" s="232"/>
      <c r="B59" s="223"/>
      <c r="C59" s="223"/>
      <c r="D59" s="225"/>
      <c r="E59" s="225"/>
      <c r="F59" s="226"/>
      <c r="G59" s="223"/>
      <c r="H59" s="226"/>
      <c r="I59" s="226"/>
      <c r="J59" s="226"/>
      <c r="K59" s="226"/>
      <c r="L59" s="227"/>
      <c r="M59" s="224"/>
      <c r="N59" s="228"/>
      <c r="O59" s="228"/>
      <c r="P59" s="228"/>
      <c r="Q59" s="228"/>
      <c r="R59" s="228"/>
      <c r="S59" s="228"/>
      <c r="T59" s="228"/>
      <c r="U59" s="228"/>
      <c r="V59" s="223"/>
      <c r="W59" s="223"/>
      <c r="X59" s="229" t="str">
        <f>IF(AND(HP59&gt;=32,HP59&lt;=80),Listas!$G$36,IF(AND(HP59&gt;=16,HP59&lt;=24),Listas!$G$37,IF(AND(HP59&gt;=5,HP59&lt;=12),Listas!$G$38,IF(AND(HP59&gt;=1,HP59&lt;=4),Listas!$G$39,"-"))))</f>
        <v>-</v>
      </c>
      <c r="Y59" s="230" t="str">
        <f t="shared" si="2"/>
        <v/>
      </c>
      <c r="Z59" s="230" t="str">
        <f>IFERROR(VLOOKUP(L59,Listas!$H$4:$I$8,2,FALSE),"")</f>
        <v/>
      </c>
      <c r="AA59" s="233"/>
      <c r="AB59" s="234"/>
      <c r="AC59" s="231"/>
      <c r="AD59" s="223"/>
      <c r="AE59" s="223"/>
      <c r="AF59" s="113" t="str">
        <f>IF(AND(HU59&gt;=32,HU59&lt;=80),Listas!$G$36,IF(AND(HU59&gt;=16,HU59&lt;=24),Listas!$G$37,IF(AND(HU59&gt;=5,HU59&lt;=12),Listas!$G$38,IF(AND(HU59&gt;=1,HU59&lt;=4),Listas!$G$39,"-"))))</f>
        <v>-</v>
      </c>
      <c r="AG59" s="226"/>
      <c r="AH59" s="223"/>
      <c r="AI59" s="223"/>
      <c r="AJ59" s="113" t="str">
        <f>IF(AND(HZ59&gt;=32,HZ59&lt;=80),Listas!$G$36,IF(AND(HZ59&gt;=16,HZ59&lt;=24),Listas!$G$37,IF(AND(HZ59&gt;=5,HZ59&lt;=12),Listas!$G$38,IF(AND(HZ59&gt;=1,HZ59&lt;=4),Listas!$G$39,"-"))))</f>
        <v>-</v>
      </c>
      <c r="AK59" s="226"/>
      <c r="AL59" s="223"/>
      <c r="AM59" s="223"/>
      <c r="AN59" s="113" t="str">
        <f>IF(AND(IE59&gt;=32,IE59&lt;=80),Listas!$G$36,IF(AND(IE59&gt;=16,IE59&lt;=24),Listas!$G$37,IF(AND(IE59&gt;=5,IE59&lt;=12),Listas!$G$38,IF(AND(IE59&gt;=1,IE59&lt;=4),Listas!$G$39,"-"))))</f>
        <v>-</v>
      </c>
      <c r="AO59" s="226"/>
      <c r="AP59" s="223"/>
      <c r="AQ59" s="223"/>
      <c r="AR59" s="113" t="str">
        <f>IF(AND(IJ59&gt;=32,IJ59&lt;=80),Listas!$G$36,IF(AND(IJ59&gt;=16,IJ59&lt;=24),Listas!$G$37,IF(AND(IJ59&gt;=5,IJ59&lt;=12),Listas!$G$38,IF(AND(IJ59&gt;=1,IJ59&lt;=4),Listas!$G$39,"-"))))</f>
        <v>-</v>
      </c>
      <c r="AS59" s="226"/>
      <c r="AT59" s="223"/>
      <c r="AU59" s="223"/>
      <c r="AV59" s="113" t="str">
        <f>IF(AND(IO59&gt;=32,IO59&lt;=80),Listas!$G$36,IF(AND(IO59&gt;=16,IO59&lt;=24),Listas!$G$37,IF(AND(IO59&gt;=5,IO59&lt;=12),Listas!$G$38,IF(AND(IO59&gt;=1,IO59&lt;=4),Listas!$G$39,"-"))))</f>
        <v>-</v>
      </c>
      <c r="AW59" s="226"/>
      <c r="AX59" s="223"/>
      <c r="AY59" s="223"/>
      <c r="AZ59" s="113" t="str">
        <f>IF(AND(IT59&gt;=32,IT59&lt;=80),Listas!$G$36,IF(AND(IT59&gt;=16,IT59&lt;=24),Listas!$G$37,IF(AND(IT59&gt;=5,IT59&lt;=12),Listas!$G$38,IF(AND(IT59&gt;=1,IT59&lt;=4),Listas!$G$39,"-"))))</f>
        <v>-</v>
      </c>
      <c r="BA59" s="226"/>
      <c r="BB59" s="223"/>
      <c r="BC59" s="223"/>
      <c r="BD59" s="113" t="str">
        <f>IF(AND(IY59&gt;=32,IY59&lt;=80),Listas!$G$36,IF(AND(IY59&gt;=16,IY59&lt;=24),Listas!$G$37,IF(AND(IY59&gt;=5,IY59&lt;=12),Listas!$G$38,IF(AND(IY59&gt;=1,IY59&lt;=4),Listas!$G$39,"-"))))</f>
        <v>-</v>
      </c>
      <c r="BE59" s="226"/>
      <c r="BF59" s="223"/>
      <c r="BG59" s="223"/>
      <c r="BH59" s="113" t="str">
        <f>IF(AND(JD59&gt;=32,JD59&lt;=80),Listas!$G$36,IF(AND(JD59&gt;=16,JD59&lt;=24),Listas!$G$37,IF(AND(JD59&gt;=5,JD59&lt;=12),Listas!$G$38,IF(AND(JD59&gt;=1,JD59&lt;=4),Listas!$G$39,"-"))))</f>
        <v>-</v>
      </c>
      <c r="BI59" s="226"/>
      <c r="BJ59" s="223"/>
      <c r="BK59" s="223"/>
      <c r="BL59" s="113" t="str">
        <f>IF(AND(JI59&gt;=32,JI59&lt;=80),Listas!$G$36,IF(AND(JI59&gt;=16,JI59&lt;=24),Listas!$G$37,IF(AND(JI59&gt;=5,JI59&lt;=12),Listas!$G$38,IF(AND(JI59&gt;=1,JI59&lt;=4),Listas!$G$39,"-"))))</f>
        <v>-</v>
      </c>
      <c r="BM59" s="226"/>
      <c r="BN59" s="223"/>
      <c r="BO59" s="223"/>
      <c r="BP59" s="113" t="str">
        <f>IF(AND(JN59&gt;=32,JN59&lt;=80),Listas!$G$36,IF(AND(JN59&gt;=16,JN59&lt;=24),Listas!$G$37,IF(AND(JN59&gt;=5,JN59&lt;=12),Listas!$G$38,IF(AND(JN59&gt;=1,JN59&lt;=4),Listas!$G$39,"-"))))</f>
        <v>-</v>
      </c>
      <c r="BQ59" s="226"/>
      <c r="BR59" s="223"/>
      <c r="BS59" s="223"/>
      <c r="BT59" s="113" t="str">
        <f>IF(AND(JS59&gt;=32,JS59&lt;=80),Listas!$G$36,IF(AND(JS59&gt;=16,JS59&lt;=24),Listas!$G$37,IF(AND(JS59&gt;=5,JS59&lt;=12),Listas!$G$38,IF(AND(JS59&gt;=1,JS59&lt;=4),Listas!$G$39,"-"))))</f>
        <v>-</v>
      </c>
      <c r="BU59" s="226"/>
      <c r="BV59" s="223"/>
      <c r="BW59" s="223"/>
      <c r="BX59" s="113" t="str">
        <f>IF(AND(JX59&gt;=32,JX59&lt;=80),Listas!$G$36,IF(AND(JX59&gt;=16,JX59&lt;=24),Listas!$G$37,IF(AND(JX59&gt;=5,JX59&lt;=12),Listas!$G$38,IF(AND(JX59&gt;=1,JX59&lt;=4),Listas!$G$39,"-"))))</f>
        <v>-</v>
      </c>
      <c r="BY59" s="226"/>
      <c r="BZ59" s="223"/>
      <c r="CA59" s="223"/>
      <c r="CB59" s="113" t="str">
        <f>IF(AND(KC59&gt;=32,KC59&lt;=80),Listas!$G$36,IF(AND(KC59&gt;=16,KC59&lt;=24),Listas!$G$37,IF(AND(KC59&gt;=5,KC59&lt;=12),Listas!$G$38,IF(AND(KC59&gt;=1,KC59&lt;=4),Listas!$G$39,"-"))))</f>
        <v>-</v>
      </c>
      <c r="CC59" s="226"/>
      <c r="CD59" s="223"/>
      <c r="CE59" s="223"/>
      <c r="CF59" s="113" t="str">
        <f>IF(AND(KH59&gt;=32,KH59&lt;=80),Listas!$G$36,IF(AND(KH59&gt;=16,KH59&lt;=24),Listas!$G$37,IF(AND(KH59&gt;=5,KH59&lt;=12),Listas!$G$38,IF(AND(KH59&gt;=1,KH59&lt;=4),Listas!$G$39,"-"))))</f>
        <v>-</v>
      </c>
      <c r="CG59" s="226"/>
      <c r="CH59" s="223"/>
      <c r="CI59" s="223"/>
      <c r="CJ59" s="113" t="str">
        <f>IF(AND(KM59&gt;=32,KM59&lt;=80),Listas!$G$36,IF(AND(KM59&gt;=16,KM59&lt;=24),Listas!$G$37,IF(AND(KM59&gt;=5,KM59&lt;=12),Listas!$G$38,IF(AND(KM59&gt;=1,KM59&lt;=4),Listas!$G$39,"-"))))</f>
        <v>-</v>
      </c>
      <c r="CK59" s="226"/>
      <c r="CL59" s="223"/>
      <c r="CM59" s="223"/>
      <c r="CN59" s="113" t="str">
        <f>IF(AND(KR59&gt;=32,KR59&lt;=80),Listas!$G$36,IF(AND(KR59&gt;=16,KR59&lt;=24),Listas!$G$37,IF(AND(KR59&gt;=5,KR59&lt;=12),Listas!$G$38,IF(AND(KR59&gt;=1,KR59&lt;=4),Listas!$G$39,"-"))))</f>
        <v>-</v>
      </c>
      <c r="CO59" s="226"/>
      <c r="CP59" s="223"/>
      <c r="CQ59" s="223"/>
      <c r="CR59" s="113" t="str">
        <f>IF(AND(KW59&gt;=32,KW59&lt;=80),Listas!$G$36,IF(AND(KW59&gt;=16,KW59&lt;=24),Listas!$G$37,IF(AND(KW59&gt;=5,KW59&lt;=12),Listas!$G$38,IF(AND(KW59&gt;=1,KW59&lt;=4),Listas!$G$39,"-"))))</f>
        <v>-</v>
      </c>
      <c r="CS59" s="226"/>
      <c r="CT59" s="223"/>
      <c r="CU59" s="223"/>
      <c r="CV59" s="113" t="str">
        <f>IF(AND(LB59&gt;=32,LB59&lt;=80),Listas!$G$36,IF(AND(LB59&gt;=16,LB59&lt;=24),Listas!$G$37,IF(AND(LB59&gt;=5,LB59&lt;=12),Listas!$G$38,IF(AND(LB59&gt;=1,LB59&lt;=4),Listas!$G$39,"-"))))</f>
        <v>-</v>
      </c>
      <c r="CW59" s="226"/>
      <c r="CX59" s="223"/>
      <c r="CY59" s="223"/>
      <c r="CZ59" s="113" t="str">
        <f>IF(AND(LG59&gt;=32,LG59&lt;=80),Listas!$G$36,IF(AND(LG59&gt;=16,LG59&lt;=24),Listas!$G$37,IF(AND(LG59&gt;=5,LG59&lt;=12),Listas!$G$38,IF(AND(LG59&gt;=1,LG59&lt;=4),Listas!$G$39,"-"))))</f>
        <v>-</v>
      </c>
      <c r="DA59" s="226"/>
      <c r="DB59" s="223"/>
      <c r="DC59" s="223"/>
      <c r="DD59" s="113" t="str">
        <f>IF(AND(LL59&gt;=32,LL59&lt;=80),Listas!$G$36,IF(AND(LL59&gt;=16,LL59&lt;=24),Listas!$G$37,IF(AND(LL59&gt;=5,LL59&lt;=12),Listas!$G$38,IF(AND(LL59&gt;=1,LL59&lt;=4),Listas!$G$39,"-"))))</f>
        <v>-</v>
      </c>
      <c r="DE59" s="226"/>
      <c r="DF59" s="223"/>
      <c r="DG59" s="223"/>
      <c r="DH59" s="113" t="str">
        <f>IF(AND(LQ59&gt;=32,LQ59&lt;=80),Listas!$G$36,IF(AND(LQ59&gt;=16,LQ59&lt;=24),Listas!$G$37,IF(AND(LQ59&gt;=5,LQ59&lt;=12),Listas!$G$38,IF(AND(LQ59&gt;=1,LQ59&lt;=4),Listas!$G$39,"-"))))</f>
        <v>-</v>
      </c>
      <c r="DI59" s="226"/>
      <c r="DJ59" s="223"/>
      <c r="DK59" s="223"/>
      <c r="DL59" s="113" t="str">
        <f>IF(AND(LV59&gt;=32,LV59&lt;=80),Listas!$G$36,IF(AND(LV59&gt;=16,LV59&lt;=24),Listas!$G$37,IF(AND(LV59&gt;=5,LV59&lt;=12),Listas!$G$38,IF(AND(LV59&gt;=1,LV59&lt;=4),Listas!$G$39,"-"))))</f>
        <v>-</v>
      </c>
      <c r="DM59" s="226"/>
      <c r="DN59" s="223"/>
      <c r="DO59" s="223"/>
      <c r="DP59" s="113" t="str">
        <f>IF(AND(MA59&gt;=32,MA59&lt;=80),Listas!$G$36,IF(AND(MA59&gt;=16,MA59&lt;=24),Listas!$G$37,IF(AND(MA59&gt;=5,MA59&lt;=12),Listas!$G$38,IF(AND(MA59&gt;=1,MA59&lt;=4),Listas!$G$39,"-"))))</f>
        <v>-</v>
      </c>
      <c r="DQ59" s="226"/>
      <c r="DR59" s="223"/>
      <c r="DS59" s="223"/>
      <c r="DT59" s="113" t="str">
        <f>IF(AND(MF59&gt;=32,MF59&lt;=80),Listas!$G$36,IF(AND(MF59&gt;=16,MF59&lt;=24),Listas!$G$37,IF(AND(MF59&gt;=5,MF59&lt;=12),Listas!$G$38,IF(AND(MF59&gt;=1,MF59&lt;=4),Listas!$G$39,"-"))))</f>
        <v>-</v>
      </c>
      <c r="HM59" s="150" t="str">
        <f>IF('2.Datos'!A59&lt;&gt;"",'2.Datos'!A59,"")</f>
        <v/>
      </c>
      <c r="HN59" s="142" t="str">
        <f>IFERROR(VLOOKUP('2.Datos'!V59,Listas!$D$37:$E$41,2,FALSE),"")</f>
        <v/>
      </c>
      <c r="HO59" s="142" t="str">
        <f>IFERROR(VLOOKUP('2.Datos'!W59,Listas!$D$44:$E$48,2,FALSE),"")</f>
        <v/>
      </c>
      <c r="HP59" s="142" t="str">
        <f t="shared" si="51"/>
        <v/>
      </c>
      <c r="HQ59" s="151" t="str">
        <f t="shared" si="52"/>
        <v/>
      </c>
      <c r="HR59" s="103"/>
      <c r="HS59" s="142" t="str">
        <f>IFERROR(VLOOKUP('2.Datos'!AD59,Listas!$D$37:$E$41,2,FALSE),"")</f>
        <v/>
      </c>
      <c r="HT59" s="142" t="str">
        <f>IFERROR(VLOOKUP('2.Datos'!AE59,Listas!$D$44:$E$48,2,FALSE),"")</f>
        <v/>
      </c>
      <c r="HU59" s="151" t="str">
        <f t="shared" si="3"/>
        <v/>
      </c>
      <c r="HV59" s="151" t="str">
        <f t="shared" si="4"/>
        <v/>
      </c>
      <c r="HW59" s="103"/>
      <c r="HX59" s="142" t="str">
        <f>IFERROR(VLOOKUP('2.Datos'!AH59,Listas!$D$37:$E$41,2,FALSE),"")</f>
        <v/>
      </c>
      <c r="HY59" s="142" t="str">
        <f>IFERROR(VLOOKUP('2.Datos'!AI59,Listas!$D$44:$E$48,2,FALSE),"")</f>
        <v/>
      </c>
      <c r="HZ59" s="151" t="str">
        <f t="shared" si="5"/>
        <v/>
      </c>
      <c r="IA59" s="151" t="str">
        <f t="shared" si="6"/>
        <v/>
      </c>
      <c r="IB59" s="103"/>
      <c r="IC59" s="142" t="str">
        <f>IFERROR(VLOOKUP('2.Datos'!AL59,Listas!$D$37:$E$41,2,FALSE),"")</f>
        <v/>
      </c>
      <c r="ID59" s="142" t="str">
        <f>IFERROR(VLOOKUP('2.Datos'!AM59,Listas!$D$44:$E$48,2,FALSE),"")</f>
        <v/>
      </c>
      <c r="IE59" s="151" t="str">
        <f t="shared" si="7"/>
        <v/>
      </c>
      <c r="IF59" s="151" t="str">
        <f t="shared" si="8"/>
        <v/>
      </c>
      <c r="IG59" s="103"/>
      <c r="IH59" s="142" t="str">
        <f>IFERROR(VLOOKUP('2.Datos'!AP59,Listas!$D$37:$E$41,2,FALSE),"")</f>
        <v/>
      </c>
      <c r="II59" s="142" t="str">
        <f>IFERROR(VLOOKUP('2.Datos'!AQ59,Listas!$D$44:$E$48,2,FALSE),"")</f>
        <v/>
      </c>
      <c r="IJ59" s="151" t="str">
        <f t="shared" si="9"/>
        <v/>
      </c>
      <c r="IK59" s="151" t="str">
        <f t="shared" si="10"/>
        <v/>
      </c>
      <c r="IL59" s="103"/>
      <c r="IM59" s="142" t="str">
        <f>IFERROR(VLOOKUP('2.Datos'!AT59,Listas!$D$37:$E$41,2,FALSE),"")</f>
        <v/>
      </c>
      <c r="IN59" s="142" t="str">
        <f>IFERROR(VLOOKUP('2.Datos'!AU59,Listas!$D$44:$E$48,2,FALSE),"")</f>
        <v/>
      </c>
      <c r="IO59" s="151" t="str">
        <f t="shared" si="11"/>
        <v/>
      </c>
      <c r="IP59" s="151" t="str">
        <f t="shared" si="12"/>
        <v/>
      </c>
      <c r="IQ59" s="103"/>
      <c r="IR59" s="142" t="str">
        <f>IFERROR(VLOOKUP('2.Datos'!AX59,Listas!$D$37:$E$41,2,FALSE),"")</f>
        <v/>
      </c>
      <c r="IS59" s="142" t="str">
        <f>IFERROR(VLOOKUP('2.Datos'!AY59,Listas!$D$44:$E$48,2,FALSE),"")</f>
        <v/>
      </c>
      <c r="IT59" s="151" t="str">
        <f t="shared" si="13"/>
        <v/>
      </c>
      <c r="IU59" s="151" t="str">
        <f t="shared" si="14"/>
        <v/>
      </c>
      <c r="IV59" s="103"/>
      <c r="IW59" s="142" t="str">
        <f>IFERROR(VLOOKUP('2.Datos'!BB59,Listas!$D$37:$E$41,2,FALSE),"")</f>
        <v/>
      </c>
      <c r="IX59" s="142" t="str">
        <f>IFERROR(VLOOKUP('2.Datos'!BC59,Listas!$D$44:$E$48,2,FALSE),"")</f>
        <v/>
      </c>
      <c r="IY59" s="151" t="str">
        <f t="shared" si="15"/>
        <v/>
      </c>
      <c r="IZ59" s="151" t="str">
        <f t="shared" si="16"/>
        <v/>
      </c>
      <c r="JA59" s="103"/>
      <c r="JB59" s="142" t="str">
        <f>IFERROR(VLOOKUP('2.Datos'!BF59,Listas!$D$37:$E$41,2,FALSE),"")</f>
        <v/>
      </c>
      <c r="JC59" s="142" t="str">
        <f>IFERROR(VLOOKUP('2.Datos'!BG59,Listas!$D$44:$E$48,2,FALSE),"")</f>
        <v/>
      </c>
      <c r="JD59" s="151" t="str">
        <f t="shared" si="17"/>
        <v/>
      </c>
      <c r="JE59" s="151" t="str">
        <f t="shared" si="18"/>
        <v/>
      </c>
      <c r="JF59" s="103"/>
      <c r="JG59" s="142" t="str">
        <f>IFERROR(VLOOKUP('2.Datos'!BJ59,Listas!$D$37:$E$41,2,FALSE),"")</f>
        <v/>
      </c>
      <c r="JH59" s="142" t="str">
        <f>IFERROR(VLOOKUP('2.Datos'!BK59,Listas!$D$44:$E$48,2,FALSE),"")</f>
        <v/>
      </c>
      <c r="JI59" s="151" t="str">
        <f t="shared" si="19"/>
        <v/>
      </c>
      <c r="JJ59" s="151" t="str">
        <f t="shared" si="20"/>
        <v/>
      </c>
      <c r="JK59" s="103"/>
      <c r="JL59" s="142" t="str">
        <f>IFERROR(VLOOKUP('2.Datos'!BN59,Listas!$D$37:$E$41,2,FALSE),"")</f>
        <v/>
      </c>
      <c r="JM59" s="142" t="str">
        <f>IFERROR(VLOOKUP('2.Datos'!BO59,Listas!$D$44:$E$48,2,FALSE),"")</f>
        <v/>
      </c>
      <c r="JN59" s="151" t="str">
        <f t="shared" si="21"/>
        <v/>
      </c>
      <c r="JO59" s="151" t="str">
        <f t="shared" si="22"/>
        <v/>
      </c>
      <c r="JP59" s="103"/>
      <c r="JQ59" s="142" t="str">
        <f>IFERROR(VLOOKUP('2.Datos'!BR59,Listas!$D$37:$E$41,2,FALSE),"")</f>
        <v/>
      </c>
      <c r="JR59" s="142" t="str">
        <f>IFERROR(VLOOKUP('2.Datos'!BS59,Listas!$D$44:$E$48,2,FALSE),"")</f>
        <v/>
      </c>
      <c r="JS59" s="151" t="str">
        <f t="shared" si="23"/>
        <v/>
      </c>
      <c r="JT59" s="151" t="str">
        <f t="shared" si="24"/>
        <v/>
      </c>
      <c r="JU59" s="103"/>
      <c r="JV59" s="142" t="str">
        <f>IFERROR(VLOOKUP('2.Datos'!BV59,Listas!$D$37:$E$41,2,FALSE),"")</f>
        <v/>
      </c>
      <c r="JW59" s="142" t="str">
        <f>IFERROR(VLOOKUP('2.Datos'!BW59,Listas!$D$44:$E$48,2,FALSE),"")</f>
        <v/>
      </c>
      <c r="JX59" s="151" t="str">
        <f t="shared" si="25"/>
        <v/>
      </c>
      <c r="JY59" s="151" t="str">
        <f t="shared" si="26"/>
        <v/>
      </c>
      <c r="JZ59" s="103"/>
      <c r="KA59" s="142" t="str">
        <f>IFERROR(VLOOKUP('2.Datos'!BZ59,Listas!$D$37:$E$41,2,FALSE),"")</f>
        <v/>
      </c>
      <c r="KB59" s="142" t="str">
        <f>IFERROR(VLOOKUP('2.Datos'!CA59,Listas!$D$44:$E$48,2,FALSE),"")</f>
        <v/>
      </c>
      <c r="KC59" s="151" t="str">
        <f t="shared" si="27"/>
        <v/>
      </c>
      <c r="KD59" s="151" t="str">
        <f t="shared" si="28"/>
        <v/>
      </c>
      <c r="KE59" s="103"/>
      <c r="KF59" s="142" t="str">
        <f>IFERROR(VLOOKUP('2.Datos'!CD59,Listas!$D$37:$E$41,2,FALSE),"")</f>
        <v/>
      </c>
      <c r="KG59" s="142" t="str">
        <f>IFERROR(VLOOKUP('2.Datos'!CE59,Listas!$D$44:$E$48,2,FALSE),"")</f>
        <v/>
      </c>
      <c r="KH59" s="151" t="str">
        <f t="shared" si="29"/>
        <v/>
      </c>
      <c r="KI59" s="151" t="str">
        <f t="shared" si="30"/>
        <v/>
      </c>
      <c r="KJ59" s="103"/>
      <c r="KK59" s="142" t="str">
        <f>IFERROR(VLOOKUP('2.Datos'!CH59,Listas!$D$37:$E$41,2,FALSE),"")</f>
        <v/>
      </c>
      <c r="KL59" s="142" t="str">
        <f>IFERROR(VLOOKUP('2.Datos'!CI59,Listas!$D$44:$E$48,2,FALSE),"")</f>
        <v/>
      </c>
      <c r="KM59" s="151" t="str">
        <f t="shared" si="31"/>
        <v/>
      </c>
      <c r="KN59" s="151" t="str">
        <f t="shared" si="32"/>
        <v/>
      </c>
      <c r="KO59" s="103"/>
      <c r="KP59" s="142" t="str">
        <f>IFERROR(VLOOKUP('2.Datos'!CL59,Listas!$D$37:$E$41,2,FALSE),"")</f>
        <v/>
      </c>
      <c r="KQ59" s="142" t="str">
        <f>IFERROR(VLOOKUP('2.Datos'!CM59,Listas!$D$44:$E$48,2,FALSE),"")</f>
        <v/>
      </c>
      <c r="KR59" s="151" t="str">
        <f t="shared" si="33"/>
        <v/>
      </c>
      <c r="KS59" s="151" t="str">
        <f t="shared" si="34"/>
        <v/>
      </c>
      <c r="KT59" s="103"/>
      <c r="KU59" s="142" t="str">
        <f>IFERROR(VLOOKUP('2.Datos'!CP59,Listas!$D$37:$E$41,2,FALSE),"")</f>
        <v/>
      </c>
      <c r="KV59" s="142" t="str">
        <f>IFERROR(VLOOKUP('2.Datos'!CQ59,Listas!$D$44:$E$48,2,FALSE),"")</f>
        <v/>
      </c>
      <c r="KW59" s="151" t="str">
        <f t="shared" si="35"/>
        <v/>
      </c>
      <c r="KX59" s="151" t="str">
        <f t="shared" si="36"/>
        <v/>
      </c>
      <c r="KY59" s="103"/>
      <c r="KZ59" s="142" t="str">
        <f>IFERROR(VLOOKUP('2.Datos'!CT59,Listas!$D$37:$E$41,2,FALSE),"")</f>
        <v/>
      </c>
      <c r="LA59" s="142" t="str">
        <f>IFERROR(VLOOKUP('2.Datos'!CU59,Listas!$D$44:$E$48,2,FALSE),"")</f>
        <v/>
      </c>
      <c r="LB59" s="151" t="str">
        <f t="shared" si="37"/>
        <v/>
      </c>
      <c r="LC59" s="151" t="str">
        <f t="shared" si="38"/>
        <v/>
      </c>
      <c r="LD59" s="103"/>
      <c r="LE59" s="142" t="str">
        <f>IFERROR(VLOOKUP('2.Datos'!CX59,Listas!$D$37:$E$41,2,FALSE),"")</f>
        <v/>
      </c>
      <c r="LF59" s="142" t="str">
        <f>IFERROR(VLOOKUP('2.Datos'!CY59,Listas!$D$44:$E$48,2,FALSE),"")</f>
        <v/>
      </c>
      <c r="LG59" s="151" t="str">
        <f t="shared" si="39"/>
        <v/>
      </c>
      <c r="LH59" s="151" t="str">
        <f t="shared" si="40"/>
        <v/>
      </c>
      <c r="LI59" s="103"/>
      <c r="LJ59" s="142" t="str">
        <f>IFERROR(VLOOKUP('2.Datos'!DB59,Listas!$D$37:$E$41,2,FALSE),"")</f>
        <v/>
      </c>
      <c r="LK59" s="142" t="str">
        <f>IFERROR(VLOOKUP('2.Datos'!DC59,Listas!$D$44:$E$48,2,FALSE),"")</f>
        <v/>
      </c>
      <c r="LL59" s="151" t="str">
        <f t="shared" si="41"/>
        <v/>
      </c>
      <c r="LM59" s="151" t="str">
        <f t="shared" si="42"/>
        <v/>
      </c>
      <c r="LN59" s="103"/>
      <c r="LO59" s="142" t="str">
        <f>IFERROR(VLOOKUP('2.Datos'!DF59,Listas!$D$37:$E$41,2,FALSE),"")</f>
        <v/>
      </c>
      <c r="LP59" s="142" t="str">
        <f>IFERROR(VLOOKUP('2.Datos'!DG59,Listas!$D$44:$E$48,2,FALSE),"")</f>
        <v/>
      </c>
      <c r="LQ59" s="151" t="str">
        <f t="shared" si="43"/>
        <v/>
      </c>
      <c r="LR59" s="151" t="str">
        <f t="shared" si="44"/>
        <v/>
      </c>
      <c r="LS59" s="103"/>
      <c r="LT59" s="142" t="str">
        <f>IFERROR(VLOOKUP('2.Datos'!DJ59,Listas!$D$37:$E$41,2,FALSE),"")</f>
        <v/>
      </c>
      <c r="LU59" s="142" t="str">
        <f>IFERROR(VLOOKUP('2.Datos'!DK59,Listas!$D$44:$E$48,2,FALSE),"")</f>
        <v/>
      </c>
      <c r="LV59" s="151" t="str">
        <f t="shared" si="45"/>
        <v/>
      </c>
      <c r="LW59" s="151" t="str">
        <f t="shared" si="46"/>
        <v/>
      </c>
      <c r="LX59" s="103"/>
      <c r="LY59" s="142" t="str">
        <f>IFERROR(VLOOKUP('2.Datos'!DN59,Listas!$D$37:$E$41,2,FALSE),"")</f>
        <v/>
      </c>
      <c r="LZ59" s="142" t="str">
        <f>IFERROR(VLOOKUP('2.Datos'!DO59,Listas!$D$44:$E$48,2,FALSE),"")</f>
        <v/>
      </c>
      <c r="MA59" s="151" t="str">
        <f t="shared" si="47"/>
        <v/>
      </c>
      <c r="MB59" s="151" t="str">
        <f t="shared" si="48"/>
        <v/>
      </c>
      <c r="MC59" s="103"/>
      <c r="MD59" s="142" t="str">
        <f>IFERROR(VLOOKUP('2.Datos'!DR59,Listas!$D$37:$E$41,2,FALSE),"")</f>
        <v/>
      </c>
      <c r="ME59" s="142" t="str">
        <f>IFERROR(VLOOKUP('2.Datos'!DS59,Listas!$D$44:$E$48,2,FALSE),"")</f>
        <v/>
      </c>
      <c r="MF59" s="151" t="str">
        <f t="shared" si="49"/>
        <v/>
      </c>
      <c r="MG59" s="151" t="str">
        <f t="shared" si="50"/>
        <v/>
      </c>
      <c r="MH59"/>
    </row>
    <row r="60" spans="1:346" ht="46.5" customHeight="1" x14ac:dyDescent="0.25">
      <c r="A60" s="232"/>
      <c r="B60" s="223"/>
      <c r="C60" s="223"/>
      <c r="D60" s="225"/>
      <c r="E60" s="225"/>
      <c r="F60" s="226"/>
      <c r="G60" s="223"/>
      <c r="H60" s="226"/>
      <c r="I60" s="226"/>
      <c r="J60" s="226"/>
      <c r="K60" s="226"/>
      <c r="L60" s="227"/>
      <c r="M60" s="224"/>
      <c r="N60" s="228"/>
      <c r="O60" s="228"/>
      <c r="P60" s="228"/>
      <c r="Q60" s="228"/>
      <c r="R60" s="228"/>
      <c r="S60" s="228"/>
      <c r="T60" s="228"/>
      <c r="U60" s="228"/>
      <c r="V60" s="223"/>
      <c r="W60" s="223"/>
      <c r="X60" s="229" t="str">
        <f>IF(AND(HP60&gt;=32,HP60&lt;=80),Listas!$G$36,IF(AND(HP60&gt;=16,HP60&lt;=24),Listas!$G$37,IF(AND(HP60&gt;=5,HP60&lt;=12),Listas!$G$38,IF(AND(HP60&gt;=1,HP60&lt;=4),Listas!$G$39,"-"))))</f>
        <v>-</v>
      </c>
      <c r="Y60" s="230" t="str">
        <f t="shared" si="2"/>
        <v/>
      </c>
      <c r="Z60" s="230" t="str">
        <f>IFERROR(VLOOKUP(L60,Listas!$H$4:$I$8,2,FALSE),"")</f>
        <v/>
      </c>
      <c r="AA60" s="233"/>
      <c r="AB60" s="234"/>
      <c r="AC60" s="231"/>
      <c r="AD60" s="223"/>
      <c r="AE60" s="223"/>
      <c r="AF60" s="113" t="str">
        <f>IF(AND(HU60&gt;=32,HU60&lt;=80),Listas!$G$36,IF(AND(HU60&gt;=16,HU60&lt;=24),Listas!$G$37,IF(AND(HU60&gt;=5,HU60&lt;=12),Listas!$G$38,IF(AND(HU60&gt;=1,HU60&lt;=4),Listas!$G$39,"-"))))</f>
        <v>-</v>
      </c>
      <c r="AG60" s="226"/>
      <c r="AH60" s="223"/>
      <c r="AI60" s="223"/>
      <c r="AJ60" s="113" t="str">
        <f>IF(AND(HZ60&gt;=32,HZ60&lt;=80),Listas!$G$36,IF(AND(HZ60&gt;=16,HZ60&lt;=24),Listas!$G$37,IF(AND(HZ60&gt;=5,HZ60&lt;=12),Listas!$G$38,IF(AND(HZ60&gt;=1,HZ60&lt;=4),Listas!$G$39,"-"))))</f>
        <v>-</v>
      </c>
      <c r="AK60" s="226"/>
      <c r="AL60" s="223"/>
      <c r="AM60" s="223"/>
      <c r="AN60" s="113" t="str">
        <f>IF(AND(IE60&gt;=32,IE60&lt;=80),Listas!$G$36,IF(AND(IE60&gt;=16,IE60&lt;=24),Listas!$G$37,IF(AND(IE60&gt;=5,IE60&lt;=12),Listas!$G$38,IF(AND(IE60&gt;=1,IE60&lt;=4),Listas!$G$39,"-"))))</f>
        <v>-</v>
      </c>
      <c r="AO60" s="226"/>
      <c r="AP60" s="223"/>
      <c r="AQ60" s="223"/>
      <c r="AR60" s="113" t="str">
        <f>IF(AND(IJ60&gt;=32,IJ60&lt;=80),Listas!$G$36,IF(AND(IJ60&gt;=16,IJ60&lt;=24),Listas!$G$37,IF(AND(IJ60&gt;=5,IJ60&lt;=12),Listas!$G$38,IF(AND(IJ60&gt;=1,IJ60&lt;=4),Listas!$G$39,"-"))))</f>
        <v>-</v>
      </c>
      <c r="AS60" s="226"/>
      <c r="AT60" s="223"/>
      <c r="AU60" s="223"/>
      <c r="AV60" s="113" t="str">
        <f>IF(AND(IO60&gt;=32,IO60&lt;=80),Listas!$G$36,IF(AND(IO60&gt;=16,IO60&lt;=24),Listas!$G$37,IF(AND(IO60&gt;=5,IO60&lt;=12),Listas!$G$38,IF(AND(IO60&gt;=1,IO60&lt;=4),Listas!$G$39,"-"))))</f>
        <v>-</v>
      </c>
      <c r="AW60" s="226"/>
      <c r="AX60" s="223"/>
      <c r="AY60" s="223"/>
      <c r="AZ60" s="113" t="str">
        <f>IF(AND(IT60&gt;=32,IT60&lt;=80),Listas!$G$36,IF(AND(IT60&gt;=16,IT60&lt;=24),Listas!$G$37,IF(AND(IT60&gt;=5,IT60&lt;=12),Listas!$G$38,IF(AND(IT60&gt;=1,IT60&lt;=4),Listas!$G$39,"-"))))</f>
        <v>-</v>
      </c>
      <c r="BA60" s="226"/>
      <c r="BB60" s="223"/>
      <c r="BC60" s="223"/>
      <c r="BD60" s="113" t="str">
        <f>IF(AND(IY60&gt;=32,IY60&lt;=80),Listas!$G$36,IF(AND(IY60&gt;=16,IY60&lt;=24),Listas!$G$37,IF(AND(IY60&gt;=5,IY60&lt;=12),Listas!$G$38,IF(AND(IY60&gt;=1,IY60&lt;=4),Listas!$G$39,"-"))))</f>
        <v>-</v>
      </c>
      <c r="BE60" s="226"/>
      <c r="BF60" s="223"/>
      <c r="BG60" s="223"/>
      <c r="BH60" s="113" t="str">
        <f>IF(AND(JD60&gt;=32,JD60&lt;=80),Listas!$G$36,IF(AND(JD60&gt;=16,JD60&lt;=24),Listas!$G$37,IF(AND(JD60&gt;=5,JD60&lt;=12),Listas!$G$38,IF(AND(JD60&gt;=1,JD60&lt;=4),Listas!$G$39,"-"))))</f>
        <v>-</v>
      </c>
      <c r="BI60" s="226"/>
      <c r="BJ60" s="223"/>
      <c r="BK60" s="223"/>
      <c r="BL60" s="113" t="str">
        <f>IF(AND(JI60&gt;=32,JI60&lt;=80),Listas!$G$36,IF(AND(JI60&gt;=16,JI60&lt;=24),Listas!$G$37,IF(AND(JI60&gt;=5,JI60&lt;=12),Listas!$G$38,IF(AND(JI60&gt;=1,JI60&lt;=4),Listas!$G$39,"-"))))</f>
        <v>-</v>
      </c>
      <c r="BM60" s="226"/>
      <c r="BN60" s="223"/>
      <c r="BO60" s="223"/>
      <c r="BP60" s="113" t="str">
        <f>IF(AND(JN60&gt;=32,JN60&lt;=80),Listas!$G$36,IF(AND(JN60&gt;=16,JN60&lt;=24),Listas!$G$37,IF(AND(JN60&gt;=5,JN60&lt;=12),Listas!$G$38,IF(AND(JN60&gt;=1,JN60&lt;=4),Listas!$G$39,"-"))))</f>
        <v>-</v>
      </c>
      <c r="BQ60" s="226"/>
      <c r="BR60" s="223"/>
      <c r="BS60" s="223"/>
      <c r="BT60" s="113" t="str">
        <f>IF(AND(JS60&gt;=32,JS60&lt;=80),Listas!$G$36,IF(AND(JS60&gt;=16,JS60&lt;=24),Listas!$G$37,IF(AND(JS60&gt;=5,JS60&lt;=12),Listas!$G$38,IF(AND(JS60&gt;=1,JS60&lt;=4),Listas!$G$39,"-"))))</f>
        <v>-</v>
      </c>
      <c r="BU60" s="226"/>
      <c r="BV60" s="223"/>
      <c r="BW60" s="223"/>
      <c r="BX60" s="113" t="str">
        <f>IF(AND(JX60&gt;=32,JX60&lt;=80),Listas!$G$36,IF(AND(JX60&gt;=16,JX60&lt;=24),Listas!$G$37,IF(AND(JX60&gt;=5,JX60&lt;=12),Listas!$G$38,IF(AND(JX60&gt;=1,JX60&lt;=4),Listas!$G$39,"-"))))</f>
        <v>-</v>
      </c>
      <c r="BY60" s="226"/>
      <c r="BZ60" s="223"/>
      <c r="CA60" s="223"/>
      <c r="CB60" s="113" t="str">
        <f>IF(AND(KC60&gt;=32,KC60&lt;=80),Listas!$G$36,IF(AND(KC60&gt;=16,KC60&lt;=24),Listas!$G$37,IF(AND(KC60&gt;=5,KC60&lt;=12),Listas!$G$38,IF(AND(KC60&gt;=1,KC60&lt;=4),Listas!$G$39,"-"))))</f>
        <v>-</v>
      </c>
      <c r="CC60" s="226"/>
      <c r="CD60" s="223"/>
      <c r="CE60" s="223"/>
      <c r="CF60" s="113" t="str">
        <f>IF(AND(KH60&gt;=32,KH60&lt;=80),Listas!$G$36,IF(AND(KH60&gt;=16,KH60&lt;=24),Listas!$G$37,IF(AND(KH60&gt;=5,KH60&lt;=12),Listas!$G$38,IF(AND(KH60&gt;=1,KH60&lt;=4),Listas!$G$39,"-"))))</f>
        <v>-</v>
      </c>
      <c r="CG60" s="226"/>
      <c r="CH60" s="223"/>
      <c r="CI60" s="223"/>
      <c r="CJ60" s="113" t="str">
        <f>IF(AND(KM60&gt;=32,KM60&lt;=80),Listas!$G$36,IF(AND(KM60&gt;=16,KM60&lt;=24),Listas!$G$37,IF(AND(KM60&gt;=5,KM60&lt;=12),Listas!$G$38,IF(AND(KM60&gt;=1,KM60&lt;=4),Listas!$G$39,"-"))))</f>
        <v>-</v>
      </c>
      <c r="CK60" s="226"/>
      <c r="CL60" s="223"/>
      <c r="CM60" s="223"/>
      <c r="CN60" s="113" t="str">
        <f>IF(AND(KR60&gt;=32,KR60&lt;=80),Listas!$G$36,IF(AND(KR60&gt;=16,KR60&lt;=24),Listas!$G$37,IF(AND(KR60&gt;=5,KR60&lt;=12),Listas!$G$38,IF(AND(KR60&gt;=1,KR60&lt;=4),Listas!$G$39,"-"))))</f>
        <v>-</v>
      </c>
      <c r="CO60" s="226"/>
      <c r="CP60" s="223"/>
      <c r="CQ60" s="223"/>
      <c r="CR60" s="113" t="str">
        <f>IF(AND(KW60&gt;=32,KW60&lt;=80),Listas!$G$36,IF(AND(KW60&gt;=16,KW60&lt;=24),Listas!$G$37,IF(AND(KW60&gt;=5,KW60&lt;=12),Listas!$G$38,IF(AND(KW60&gt;=1,KW60&lt;=4),Listas!$G$39,"-"))))</f>
        <v>-</v>
      </c>
      <c r="CS60" s="226"/>
      <c r="CT60" s="223"/>
      <c r="CU60" s="223"/>
      <c r="CV60" s="113" t="str">
        <f>IF(AND(LB60&gt;=32,LB60&lt;=80),Listas!$G$36,IF(AND(LB60&gt;=16,LB60&lt;=24),Listas!$G$37,IF(AND(LB60&gt;=5,LB60&lt;=12),Listas!$G$38,IF(AND(LB60&gt;=1,LB60&lt;=4),Listas!$G$39,"-"))))</f>
        <v>-</v>
      </c>
      <c r="CW60" s="226"/>
      <c r="CX60" s="223"/>
      <c r="CY60" s="223"/>
      <c r="CZ60" s="113" t="str">
        <f>IF(AND(LG60&gt;=32,LG60&lt;=80),Listas!$G$36,IF(AND(LG60&gt;=16,LG60&lt;=24),Listas!$G$37,IF(AND(LG60&gt;=5,LG60&lt;=12),Listas!$G$38,IF(AND(LG60&gt;=1,LG60&lt;=4),Listas!$G$39,"-"))))</f>
        <v>-</v>
      </c>
      <c r="DA60" s="226"/>
      <c r="DB60" s="223"/>
      <c r="DC60" s="223"/>
      <c r="DD60" s="113" t="str">
        <f>IF(AND(LL60&gt;=32,LL60&lt;=80),Listas!$G$36,IF(AND(LL60&gt;=16,LL60&lt;=24),Listas!$G$37,IF(AND(LL60&gt;=5,LL60&lt;=12),Listas!$G$38,IF(AND(LL60&gt;=1,LL60&lt;=4),Listas!$G$39,"-"))))</f>
        <v>-</v>
      </c>
      <c r="DE60" s="226"/>
      <c r="DF60" s="223"/>
      <c r="DG60" s="223"/>
      <c r="DH60" s="113" t="str">
        <f>IF(AND(LQ60&gt;=32,LQ60&lt;=80),Listas!$G$36,IF(AND(LQ60&gt;=16,LQ60&lt;=24),Listas!$G$37,IF(AND(LQ60&gt;=5,LQ60&lt;=12),Listas!$G$38,IF(AND(LQ60&gt;=1,LQ60&lt;=4),Listas!$G$39,"-"))))</f>
        <v>-</v>
      </c>
      <c r="DI60" s="226"/>
      <c r="DJ60" s="223"/>
      <c r="DK60" s="223"/>
      <c r="DL60" s="113" t="str">
        <f>IF(AND(LV60&gt;=32,LV60&lt;=80),Listas!$G$36,IF(AND(LV60&gt;=16,LV60&lt;=24),Listas!$G$37,IF(AND(LV60&gt;=5,LV60&lt;=12),Listas!$G$38,IF(AND(LV60&gt;=1,LV60&lt;=4),Listas!$G$39,"-"))))</f>
        <v>-</v>
      </c>
      <c r="DM60" s="226"/>
      <c r="DN60" s="223"/>
      <c r="DO60" s="223"/>
      <c r="DP60" s="113" t="str">
        <f>IF(AND(MA60&gt;=32,MA60&lt;=80),Listas!$G$36,IF(AND(MA60&gt;=16,MA60&lt;=24),Listas!$G$37,IF(AND(MA60&gt;=5,MA60&lt;=12),Listas!$G$38,IF(AND(MA60&gt;=1,MA60&lt;=4),Listas!$G$39,"-"))))</f>
        <v>-</v>
      </c>
      <c r="DQ60" s="226"/>
      <c r="DR60" s="223"/>
      <c r="DS60" s="223"/>
      <c r="DT60" s="113" t="str">
        <f>IF(AND(MF60&gt;=32,MF60&lt;=80),Listas!$G$36,IF(AND(MF60&gt;=16,MF60&lt;=24),Listas!$G$37,IF(AND(MF60&gt;=5,MF60&lt;=12),Listas!$G$38,IF(AND(MF60&gt;=1,MF60&lt;=4),Listas!$G$39,"-"))))</f>
        <v>-</v>
      </c>
      <c r="HM60" s="150" t="str">
        <f>IF('2.Datos'!A60&lt;&gt;"",'2.Datos'!A60,"")</f>
        <v/>
      </c>
      <c r="HN60" s="142" t="str">
        <f>IFERROR(VLOOKUP('2.Datos'!V60,Listas!$D$37:$E$41,2,FALSE),"")</f>
        <v/>
      </c>
      <c r="HO60" s="142" t="str">
        <f>IFERROR(VLOOKUP('2.Datos'!W60,Listas!$D$44:$E$48,2,FALSE),"")</f>
        <v/>
      </c>
      <c r="HP60" s="142" t="str">
        <f t="shared" si="51"/>
        <v/>
      </c>
      <c r="HQ60" s="151" t="str">
        <f t="shared" si="52"/>
        <v/>
      </c>
      <c r="HR60" s="103"/>
      <c r="HS60" s="142" t="str">
        <f>IFERROR(VLOOKUP('2.Datos'!AD60,Listas!$D$37:$E$41,2,FALSE),"")</f>
        <v/>
      </c>
      <c r="HT60" s="142" t="str">
        <f>IFERROR(VLOOKUP('2.Datos'!AE60,Listas!$D$44:$E$48,2,FALSE),"")</f>
        <v/>
      </c>
      <c r="HU60" s="151" t="str">
        <f t="shared" si="3"/>
        <v/>
      </c>
      <c r="HV60" s="151" t="str">
        <f t="shared" si="4"/>
        <v/>
      </c>
      <c r="HW60" s="103"/>
      <c r="HX60" s="142" t="str">
        <f>IFERROR(VLOOKUP('2.Datos'!AH60,Listas!$D$37:$E$41,2,FALSE),"")</f>
        <v/>
      </c>
      <c r="HY60" s="142" t="str">
        <f>IFERROR(VLOOKUP('2.Datos'!AI60,Listas!$D$44:$E$48,2,FALSE),"")</f>
        <v/>
      </c>
      <c r="HZ60" s="151" t="str">
        <f t="shared" si="5"/>
        <v/>
      </c>
      <c r="IA60" s="151" t="str">
        <f t="shared" si="6"/>
        <v/>
      </c>
      <c r="IB60" s="103"/>
      <c r="IC60" s="142" t="str">
        <f>IFERROR(VLOOKUP('2.Datos'!AL60,Listas!$D$37:$E$41,2,FALSE),"")</f>
        <v/>
      </c>
      <c r="ID60" s="142" t="str">
        <f>IFERROR(VLOOKUP('2.Datos'!AM60,Listas!$D$44:$E$48,2,FALSE),"")</f>
        <v/>
      </c>
      <c r="IE60" s="151" t="str">
        <f t="shared" si="7"/>
        <v/>
      </c>
      <c r="IF60" s="151" t="str">
        <f t="shared" si="8"/>
        <v/>
      </c>
      <c r="IG60" s="103"/>
      <c r="IH60" s="142" t="str">
        <f>IFERROR(VLOOKUP('2.Datos'!AP60,Listas!$D$37:$E$41,2,FALSE),"")</f>
        <v/>
      </c>
      <c r="II60" s="142" t="str">
        <f>IFERROR(VLOOKUP('2.Datos'!AQ60,Listas!$D$44:$E$48,2,FALSE),"")</f>
        <v/>
      </c>
      <c r="IJ60" s="151" t="str">
        <f t="shared" si="9"/>
        <v/>
      </c>
      <c r="IK60" s="151" t="str">
        <f t="shared" si="10"/>
        <v/>
      </c>
      <c r="IL60" s="103"/>
      <c r="IM60" s="142" t="str">
        <f>IFERROR(VLOOKUP('2.Datos'!AT60,Listas!$D$37:$E$41,2,FALSE),"")</f>
        <v/>
      </c>
      <c r="IN60" s="142" t="str">
        <f>IFERROR(VLOOKUP('2.Datos'!AU60,Listas!$D$44:$E$48,2,FALSE),"")</f>
        <v/>
      </c>
      <c r="IO60" s="151" t="str">
        <f t="shared" si="11"/>
        <v/>
      </c>
      <c r="IP60" s="151" t="str">
        <f t="shared" si="12"/>
        <v/>
      </c>
      <c r="IQ60" s="103"/>
      <c r="IR60" s="142" t="str">
        <f>IFERROR(VLOOKUP('2.Datos'!AX60,Listas!$D$37:$E$41,2,FALSE),"")</f>
        <v/>
      </c>
      <c r="IS60" s="142" t="str">
        <f>IFERROR(VLOOKUP('2.Datos'!AY60,Listas!$D$44:$E$48,2,FALSE),"")</f>
        <v/>
      </c>
      <c r="IT60" s="151" t="str">
        <f t="shared" si="13"/>
        <v/>
      </c>
      <c r="IU60" s="151" t="str">
        <f t="shared" si="14"/>
        <v/>
      </c>
      <c r="IV60" s="103"/>
      <c r="IW60" s="142" t="str">
        <f>IFERROR(VLOOKUP('2.Datos'!BB60,Listas!$D$37:$E$41,2,FALSE),"")</f>
        <v/>
      </c>
      <c r="IX60" s="142" t="str">
        <f>IFERROR(VLOOKUP('2.Datos'!BC60,Listas!$D$44:$E$48,2,FALSE),"")</f>
        <v/>
      </c>
      <c r="IY60" s="151" t="str">
        <f t="shared" si="15"/>
        <v/>
      </c>
      <c r="IZ60" s="151" t="str">
        <f t="shared" si="16"/>
        <v/>
      </c>
      <c r="JA60" s="103"/>
      <c r="JB60" s="142" t="str">
        <f>IFERROR(VLOOKUP('2.Datos'!BF60,Listas!$D$37:$E$41,2,FALSE),"")</f>
        <v/>
      </c>
      <c r="JC60" s="142" t="str">
        <f>IFERROR(VLOOKUP('2.Datos'!BG60,Listas!$D$44:$E$48,2,FALSE),"")</f>
        <v/>
      </c>
      <c r="JD60" s="151" t="str">
        <f t="shared" si="17"/>
        <v/>
      </c>
      <c r="JE60" s="151" t="str">
        <f t="shared" si="18"/>
        <v/>
      </c>
      <c r="JF60" s="103"/>
      <c r="JG60" s="142" t="str">
        <f>IFERROR(VLOOKUP('2.Datos'!BJ60,Listas!$D$37:$E$41,2,FALSE),"")</f>
        <v/>
      </c>
      <c r="JH60" s="142" t="str">
        <f>IFERROR(VLOOKUP('2.Datos'!BK60,Listas!$D$44:$E$48,2,FALSE),"")</f>
        <v/>
      </c>
      <c r="JI60" s="151" t="str">
        <f t="shared" si="19"/>
        <v/>
      </c>
      <c r="JJ60" s="151" t="str">
        <f t="shared" si="20"/>
        <v/>
      </c>
      <c r="JK60" s="103"/>
      <c r="JL60" s="142" t="str">
        <f>IFERROR(VLOOKUP('2.Datos'!BN60,Listas!$D$37:$E$41,2,FALSE),"")</f>
        <v/>
      </c>
      <c r="JM60" s="142" t="str">
        <f>IFERROR(VLOOKUP('2.Datos'!BO60,Listas!$D$44:$E$48,2,FALSE),"")</f>
        <v/>
      </c>
      <c r="JN60" s="151" t="str">
        <f t="shared" si="21"/>
        <v/>
      </c>
      <c r="JO60" s="151" t="str">
        <f t="shared" si="22"/>
        <v/>
      </c>
      <c r="JP60" s="103"/>
      <c r="JQ60" s="142" t="str">
        <f>IFERROR(VLOOKUP('2.Datos'!BR60,Listas!$D$37:$E$41,2,FALSE),"")</f>
        <v/>
      </c>
      <c r="JR60" s="142" t="str">
        <f>IFERROR(VLOOKUP('2.Datos'!BS60,Listas!$D$44:$E$48,2,FALSE),"")</f>
        <v/>
      </c>
      <c r="JS60" s="151" t="str">
        <f t="shared" si="23"/>
        <v/>
      </c>
      <c r="JT60" s="151" t="str">
        <f t="shared" si="24"/>
        <v/>
      </c>
      <c r="JU60" s="103"/>
      <c r="JV60" s="142" t="str">
        <f>IFERROR(VLOOKUP('2.Datos'!BV60,Listas!$D$37:$E$41,2,FALSE),"")</f>
        <v/>
      </c>
      <c r="JW60" s="142" t="str">
        <f>IFERROR(VLOOKUP('2.Datos'!BW60,Listas!$D$44:$E$48,2,FALSE),"")</f>
        <v/>
      </c>
      <c r="JX60" s="151" t="str">
        <f t="shared" si="25"/>
        <v/>
      </c>
      <c r="JY60" s="151" t="str">
        <f t="shared" si="26"/>
        <v/>
      </c>
      <c r="JZ60" s="103"/>
      <c r="KA60" s="142" t="str">
        <f>IFERROR(VLOOKUP('2.Datos'!BZ60,Listas!$D$37:$E$41,2,FALSE),"")</f>
        <v/>
      </c>
      <c r="KB60" s="142" t="str">
        <f>IFERROR(VLOOKUP('2.Datos'!CA60,Listas!$D$44:$E$48,2,FALSE),"")</f>
        <v/>
      </c>
      <c r="KC60" s="151" t="str">
        <f t="shared" si="27"/>
        <v/>
      </c>
      <c r="KD60" s="151" t="str">
        <f t="shared" si="28"/>
        <v/>
      </c>
      <c r="KE60" s="103"/>
      <c r="KF60" s="142" t="str">
        <f>IFERROR(VLOOKUP('2.Datos'!CD60,Listas!$D$37:$E$41,2,FALSE),"")</f>
        <v/>
      </c>
      <c r="KG60" s="142" t="str">
        <f>IFERROR(VLOOKUP('2.Datos'!CE60,Listas!$D$44:$E$48,2,FALSE),"")</f>
        <v/>
      </c>
      <c r="KH60" s="151" t="str">
        <f t="shared" si="29"/>
        <v/>
      </c>
      <c r="KI60" s="151" t="str">
        <f t="shared" si="30"/>
        <v/>
      </c>
      <c r="KJ60" s="103"/>
      <c r="KK60" s="142" t="str">
        <f>IFERROR(VLOOKUP('2.Datos'!CH60,Listas!$D$37:$E$41,2,FALSE),"")</f>
        <v/>
      </c>
      <c r="KL60" s="142" t="str">
        <f>IFERROR(VLOOKUP('2.Datos'!CI60,Listas!$D$44:$E$48,2,FALSE),"")</f>
        <v/>
      </c>
      <c r="KM60" s="151" t="str">
        <f t="shared" si="31"/>
        <v/>
      </c>
      <c r="KN60" s="151" t="str">
        <f t="shared" si="32"/>
        <v/>
      </c>
      <c r="KO60" s="103"/>
      <c r="KP60" s="142" t="str">
        <f>IFERROR(VLOOKUP('2.Datos'!CL60,Listas!$D$37:$E$41,2,FALSE),"")</f>
        <v/>
      </c>
      <c r="KQ60" s="142" t="str">
        <f>IFERROR(VLOOKUP('2.Datos'!CM60,Listas!$D$44:$E$48,2,FALSE),"")</f>
        <v/>
      </c>
      <c r="KR60" s="151" t="str">
        <f t="shared" si="33"/>
        <v/>
      </c>
      <c r="KS60" s="151" t="str">
        <f t="shared" si="34"/>
        <v/>
      </c>
      <c r="KT60" s="103"/>
      <c r="KU60" s="142" t="str">
        <f>IFERROR(VLOOKUP('2.Datos'!CP60,Listas!$D$37:$E$41,2,FALSE),"")</f>
        <v/>
      </c>
      <c r="KV60" s="142" t="str">
        <f>IFERROR(VLOOKUP('2.Datos'!CQ60,Listas!$D$44:$E$48,2,FALSE),"")</f>
        <v/>
      </c>
      <c r="KW60" s="151" t="str">
        <f t="shared" si="35"/>
        <v/>
      </c>
      <c r="KX60" s="151" t="str">
        <f t="shared" si="36"/>
        <v/>
      </c>
      <c r="KY60" s="103"/>
      <c r="KZ60" s="142" t="str">
        <f>IFERROR(VLOOKUP('2.Datos'!CT60,Listas!$D$37:$E$41,2,FALSE),"")</f>
        <v/>
      </c>
      <c r="LA60" s="142" t="str">
        <f>IFERROR(VLOOKUP('2.Datos'!CU60,Listas!$D$44:$E$48,2,FALSE),"")</f>
        <v/>
      </c>
      <c r="LB60" s="151" t="str">
        <f t="shared" si="37"/>
        <v/>
      </c>
      <c r="LC60" s="151" t="str">
        <f t="shared" si="38"/>
        <v/>
      </c>
      <c r="LD60" s="103"/>
      <c r="LE60" s="142" t="str">
        <f>IFERROR(VLOOKUP('2.Datos'!CX60,Listas!$D$37:$E$41,2,FALSE),"")</f>
        <v/>
      </c>
      <c r="LF60" s="142" t="str">
        <f>IFERROR(VLOOKUP('2.Datos'!CY60,Listas!$D$44:$E$48,2,FALSE),"")</f>
        <v/>
      </c>
      <c r="LG60" s="151" t="str">
        <f t="shared" si="39"/>
        <v/>
      </c>
      <c r="LH60" s="151" t="str">
        <f t="shared" si="40"/>
        <v/>
      </c>
      <c r="LI60" s="103"/>
      <c r="LJ60" s="142" t="str">
        <f>IFERROR(VLOOKUP('2.Datos'!DB60,Listas!$D$37:$E$41,2,FALSE),"")</f>
        <v/>
      </c>
      <c r="LK60" s="142" t="str">
        <f>IFERROR(VLOOKUP('2.Datos'!DC60,Listas!$D$44:$E$48,2,FALSE),"")</f>
        <v/>
      </c>
      <c r="LL60" s="151" t="str">
        <f t="shared" si="41"/>
        <v/>
      </c>
      <c r="LM60" s="151" t="str">
        <f t="shared" si="42"/>
        <v/>
      </c>
      <c r="LN60" s="103"/>
      <c r="LO60" s="142" t="str">
        <f>IFERROR(VLOOKUP('2.Datos'!DF60,Listas!$D$37:$E$41,2,FALSE),"")</f>
        <v/>
      </c>
      <c r="LP60" s="142" t="str">
        <f>IFERROR(VLOOKUP('2.Datos'!DG60,Listas!$D$44:$E$48,2,FALSE),"")</f>
        <v/>
      </c>
      <c r="LQ60" s="151" t="str">
        <f t="shared" si="43"/>
        <v/>
      </c>
      <c r="LR60" s="151" t="str">
        <f t="shared" si="44"/>
        <v/>
      </c>
      <c r="LS60" s="103"/>
      <c r="LT60" s="142" t="str">
        <f>IFERROR(VLOOKUP('2.Datos'!DJ60,Listas!$D$37:$E$41,2,FALSE),"")</f>
        <v/>
      </c>
      <c r="LU60" s="142" t="str">
        <f>IFERROR(VLOOKUP('2.Datos'!DK60,Listas!$D$44:$E$48,2,FALSE),"")</f>
        <v/>
      </c>
      <c r="LV60" s="151" t="str">
        <f t="shared" si="45"/>
        <v/>
      </c>
      <c r="LW60" s="151" t="str">
        <f t="shared" si="46"/>
        <v/>
      </c>
      <c r="LX60" s="103"/>
      <c r="LY60" s="142" t="str">
        <f>IFERROR(VLOOKUP('2.Datos'!DN60,Listas!$D$37:$E$41,2,FALSE),"")</f>
        <v/>
      </c>
      <c r="LZ60" s="142" t="str">
        <f>IFERROR(VLOOKUP('2.Datos'!DO60,Listas!$D$44:$E$48,2,FALSE),"")</f>
        <v/>
      </c>
      <c r="MA60" s="151" t="str">
        <f t="shared" si="47"/>
        <v/>
      </c>
      <c r="MB60" s="151" t="str">
        <f t="shared" si="48"/>
        <v/>
      </c>
      <c r="MC60" s="103"/>
      <c r="MD60" s="142" t="str">
        <f>IFERROR(VLOOKUP('2.Datos'!DR60,Listas!$D$37:$E$41,2,FALSE),"")</f>
        <v/>
      </c>
      <c r="ME60" s="142" t="str">
        <f>IFERROR(VLOOKUP('2.Datos'!DS60,Listas!$D$44:$E$48,2,FALSE),"")</f>
        <v/>
      </c>
      <c r="MF60" s="151" t="str">
        <f t="shared" si="49"/>
        <v/>
      </c>
      <c r="MG60" s="151" t="str">
        <f t="shared" si="50"/>
        <v/>
      </c>
      <c r="MH60"/>
    </row>
    <row r="61" spans="1:346" ht="46.5" customHeight="1" x14ac:dyDescent="0.25">
      <c r="A61" s="232"/>
      <c r="B61" s="223"/>
      <c r="C61" s="223"/>
      <c r="D61" s="225"/>
      <c r="E61" s="225"/>
      <c r="F61" s="226"/>
      <c r="G61" s="223"/>
      <c r="H61" s="226"/>
      <c r="I61" s="226"/>
      <c r="J61" s="226"/>
      <c r="K61" s="226"/>
      <c r="L61" s="227"/>
      <c r="M61" s="224"/>
      <c r="N61" s="228"/>
      <c r="O61" s="228"/>
      <c r="P61" s="228"/>
      <c r="Q61" s="228"/>
      <c r="R61" s="228"/>
      <c r="S61" s="228"/>
      <c r="T61" s="228"/>
      <c r="U61" s="228"/>
      <c r="V61" s="223"/>
      <c r="W61" s="223"/>
      <c r="X61" s="229" t="str">
        <f>IF(AND(HP61&gt;=32,HP61&lt;=80),Listas!$G$36,IF(AND(HP61&gt;=16,HP61&lt;=24),Listas!$G$37,IF(AND(HP61&gt;=5,HP61&lt;=12),Listas!$G$38,IF(AND(HP61&gt;=1,HP61&lt;=4),Listas!$G$39,"-"))))</f>
        <v>-</v>
      </c>
      <c r="Y61" s="230" t="str">
        <f t="shared" si="2"/>
        <v/>
      </c>
      <c r="Z61" s="230" t="str">
        <f>IFERROR(VLOOKUP(L61,Listas!$H$4:$I$8,2,FALSE),"")</f>
        <v/>
      </c>
      <c r="AA61" s="233"/>
      <c r="AB61" s="234"/>
      <c r="AC61" s="231"/>
      <c r="AD61" s="223"/>
      <c r="AE61" s="223"/>
      <c r="AF61" s="113" t="str">
        <f>IF(AND(HU61&gt;=32,HU61&lt;=80),Listas!$G$36,IF(AND(HU61&gt;=16,HU61&lt;=24),Listas!$G$37,IF(AND(HU61&gt;=5,HU61&lt;=12),Listas!$G$38,IF(AND(HU61&gt;=1,HU61&lt;=4),Listas!$G$39,"-"))))</f>
        <v>-</v>
      </c>
      <c r="AG61" s="226"/>
      <c r="AH61" s="223"/>
      <c r="AI61" s="223"/>
      <c r="AJ61" s="113" t="str">
        <f>IF(AND(HZ61&gt;=32,HZ61&lt;=80),Listas!$G$36,IF(AND(HZ61&gt;=16,HZ61&lt;=24),Listas!$G$37,IF(AND(HZ61&gt;=5,HZ61&lt;=12),Listas!$G$38,IF(AND(HZ61&gt;=1,HZ61&lt;=4),Listas!$G$39,"-"))))</f>
        <v>-</v>
      </c>
      <c r="AK61" s="226"/>
      <c r="AL61" s="223"/>
      <c r="AM61" s="223"/>
      <c r="AN61" s="113" t="str">
        <f>IF(AND(IE61&gt;=32,IE61&lt;=80),Listas!$G$36,IF(AND(IE61&gt;=16,IE61&lt;=24),Listas!$G$37,IF(AND(IE61&gt;=5,IE61&lt;=12),Listas!$G$38,IF(AND(IE61&gt;=1,IE61&lt;=4),Listas!$G$39,"-"))))</f>
        <v>-</v>
      </c>
      <c r="AO61" s="226"/>
      <c r="AP61" s="223"/>
      <c r="AQ61" s="223"/>
      <c r="AR61" s="113" t="str">
        <f>IF(AND(IJ61&gt;=32,IJ61&lt;=80),Listas!$G$36,IF(AND(IJ61&gt;=16,IJ61&lt;=24),Listas!$G$37,IF(AND(IJ61&gt;=5,IJ61&lt;=12),Listas!$G$38,IF(AND(IJ61&gt;=1,IJ61&lt;=4),Listas!$G$39,"-"))))</f>
        <v>-</v>
      </c>
      <c r="AS61" s="226"/>
      <c r="AT61" s="223"/>
      <c r="AU61" s="223"/>
      <c r="AV61" s="113" t="str">
        <f>IF(AND(IO61&gt;=32,IO61&lt;=80),Listas!$G$36,IF(AND(IO61&gt;=16,IO61&lt;=24),Listas!$G$37,IF(AND(IO61&gt;=5,IO61&lt;=12),Listas!$G$38,IF(AND(IO61&gt;=1,IO61&lt;=4),Listas!$G$39,"-"))))</f>
        <v>-</v>
      </c>
      <c r="AW61" s="226"/>
      <c r="AX61" s="223"/>
      <c r="AY61" s="223"/>
      <c r="AZ61" s="113" t="str">
        <f>IF(AND(IT61&gt;=32,IT61&lt;=80),Listas!$G$36,IF(AND(IT61&gt;=16,IT61&lt;=24),Listas!$G$37,IF(AND(IT61&gt;=5,IT61&lt;=12),Listas!$G$38,IF(AND(IT61&gt;=1,IT61&lt;=4),Listas!$G$39,"-"))))</f>
        <v>-</v>
      </c>
      <c r="BA61" s="226"/>
      <c r="BB61" s="223"/>
      <c r="BC61" s="223"/>
      <c r="BD61" s="113" t="str">
        <f>IF(AND(IY61&gt;=32,IY61&lt;=80),Listas!$G$36,IF(AND(IY61&gt;=16,IY61&lt;=24),Listas!$G$37,IF(AND(IY61&gt;=5,IY61&lt;=12),Listas!$G$38,IF(AND(IY61&gt;=1,IY61&lt;=4),Listas!$G$39,"-"))))</f>
        <v>-</v>
      </c>
      <c r="BE61" s="226"/>
      <c r="BF61" s="223"/>
      <c r="BG61" s="223"/>
      <c r="BH61" s="113" t="str">
        <f>IF(AND(JD61&gt;=32,JD61&lt;=80),Listas!$G$36,IF(AND(JD61&gt;=16,JD61&lt;=24),Listas!$G$37,IF(AND(JD61&gt;=5,JD61&lt;=12),Listas!$G$38,IF(AND(JD61&gt;=1,JD61&lt;=4),Listas!$G$39,"-"))))</f>
        <v>-</v>
      </c>
      <c r="BI61" s="226"/>
      <c r="BJ61" s="223"/>
      <c r="BK61" s="223"/>
      <c r="BL61" s="113" t="str">
        <f>IF(AND(JI61&gt;=32,JI61&lt;=80),Listas!$G$36,IF(AND(JI61&gt;=16,JI61&lt;=24),Listas!$G$37,IF(AND(JI61&gt;=5,JI61&lt;=12),Listas!$G$38,IF(AND(JI61&gt;=1,JI61&lt;=4),Listas!$G$39,"-"))))</f>
        <v>-</v>
      </c>
      <c r="BM61" s="226"/>
      <c r="BN61" s="223"/>
      <c r="BO61" s="223"/>
      <c r="BP61" s="113" t="str">
        <f>IF(AND(JN61&gt;=32,JN61&lt;=80),Listas!$G$36,IF(AND(JN61&gt;=16,JN61&lt;=24),Listas!$G$37,IF(AND(JN61&gt;=5,JN61&lt;=12),Listas!$G$38,IF(AND(JN61&gt;=1,JN61&lt;=4),Listas!$G$39,"-"))))</f>
        <v>-</v>
      </c>
      <c r="BQ61" s="226"/>
      <c r="BR61" s="223"/>
      <c r="BS61" s="223"/>
      <c r="BT61" s="113" t="str">
        <f>IF(AND(JS61&gt;=32,JS61&lt;=80),Listas!$G$36,IF(AND(JS61&gt;=16,JS61&lt;=24),Listas!$G$37,IF(AND(JS61&gt;=5,JS61&lt;=12),Listas!$G$38,IF(AND(JS61&gt;=1,JS61&lt;=4),Listas!$G$39,"-"))))</f>
        <v>-</v>
      </c>
      <c r="BU61" s="226"/>
      <c r="BV61" s="223"/>
      <c r="BW61" s="223"/>
      <c r="BX61" s="113" t="str">
        <f>IF(AND(JX61&gt;=32,JX61&lt;=80),Listas!$G$36,IF(AND(JX61&gt;=16,JX61&lt;=24),Listas!$G$37,IF(AND(JX61&gt;=5,JX61&lt;=12),Listas!$G$38,IF(AND(JX61&gt;=1,JX61&lt;=4),Listas!$G$39,"-"))))</f>
        <v>-</v>
      </c>
      <c r="BY61" s="226"/>
      <c r="BZ61" s="223"/>
      <c r="CA61" s="223"/>
      <c r="CB61" s="113" t="str">
        <f>IF(AND(KC61&gt;=32,KC61&lt;=80),Listas!$G$36,IF(AND(KC61&gt;=16,KC61&lt;=24),Listas!$G$37,IF(AND(KC61&gt;=5,KC61&lt;=12),Listas!$G$38,IF(AND(KC61&gt;=1,KC61&lt;=4),Listas!$G$39,"-"))))</f>
        <v>-</v>
      </c>
      <c r="CC61" s="226"/>
      <c r="CD61" s="223"/>
      <c r="CE61" s="223"/>
      <c r="CF61" s="113" t="str">
        <f>IF(AND(KH61&gt;=32,KH61&lt;=80),Listas!$G$36,IF(AND(KH61&gt;=16,KH61&lt;=24),Listas!$G$37,IF(AND(KH61&gt;=5,KH61&lt;=12),Listas!$G$38,IF(AND(KH61&gt;=1,KH61&lt;=4),Listas!$G$39,"-"))))</f>
        <v>-</v>
      </c>
      <c r="CG61" s="226"/>
      <c r="CH61" s="223"/>
      <c r="CI61" s="223"/>
      <c r="CJ61" s="113" t="str">
        <f>IF(AND(KM61&gt;=32,KM61&lt;=80),Listas!$G$36,IF(AND(KM61&gt;=16,KM61&lt;=24),Listas!$G$37,IF(AND(KM61&gt;=5,KM61&lt;=12),Listas!$G$38,IF(AND(KM61&gt;=1,KM61&lt;=4),Listas!$G$39,"-"))))</f>
        <v>-</v>
      </c>
      <c r="CK61" s="226"/>
      <c r="CL61" s="223"/>
      <c r="CM61" s="223"/>
      <c r="CN61" s="113" t="str">
        <f>IF(AND(KR61&gt;=32,KR61&lt;=80),Listas!$G$36,IF(AND(KR61&gt;=16,KR61&lt;=24),Listas!$G$37,IF(AND(KR61&gt;=5,KR61&lt;=12),Listas!$G$38,IF(AND(KR61&gt;=1,KR61&lt;=4),Listas!$G$39,"-"))))</f>
        <v>-</v>
      </c>
      <c r="CO61" s="226"/>
      <c r="CP61" s="223"/>
      <c r="CQ61" s="223"/>
      <c r="CR61" s="113" t="str">
        <f>IF(AND(KW61&gt;=32,KW61&lt;=80),Listas!$G$36,IF(AND(KW61&gt;=16,KW61&lt;=24),Listas!$G$37,IF(AND(KW61&gt;=5,KW61&lt;=12),Listas!$G$38,IF(AND(KW61&gt;=1,KW61&lt;=4),Listas!$G$39,"-"))))</f>
        <v>-</v>
      </c>
      <c r="CS61" s="226"/>
      <c r="CT61" s="223"/>
      <c r="CU61" s="223"/>
      <c r="CV61" s="113" t="str">
        <f>IF(AND(LB61&gt;=32,LB61&lt;=80),Listas!$G$36,IF(AND(LB61&gt;=16,LB61&lt;=24),Listas!$G$37,IF(AND(LB61&gt;=5,LB61&lt;=12),Listas!$G$38,IF(AND(LB61&gt;=1,LB61&lt;=4),Listas!$G$39,"-"))))</f>
        <v>-</v>
      </c>
      <c r="CW61" s="226"/>
      <c r="CX61" s="223"/>
      <c r="CY61" s="223"/>
      <c r="CZ61" s="113" t="str">
        <f>IF(AND(LG61&gt;=32,LG61&lt;=80),Listas!$G$36,IF(AND(LG61&gt;=16,LG61&lt;=24),Listas!$G$37,IF(AND(LG61&gt;=5,LG61&lt;=12),Listas!$G$38,IF(AND(LG61&gt;=1,LG61&lt;=4),Listas!$G$39,"-"))))</f>
        <v>-</v>
      </c>
      <c r="DA61" s="226"/>
      <c r="DB61" s="223"/>
      <c r="DC61" s="223"/>
      <c r="DD61" s="113" t="str">
        <f>IF(AND(LL61&gt;=32,LL61&lt;=80),Listas!$G$36,IF(AND(LL61&gt;=16,LL61&lt;=24),Listas!$G$37,IF(AND(LL61&gt;=5,LL61&lt;=12),Listas!$G$38,IF(AND(LL61&gt;=1,LL61&lt;=4),Listas!$G$39,"-"))))</f>
        <v>-</v>
      </c>
      <c r="DE61" s="226"/>
      <c r="DF61" s="223"/>
      <c r="DG61" s="223"/>
      <c r="DH61" s="113" t="str">
        <f>IF(AND(LQ61&gt;=32,LQ61&lt;=80),Listas!$G$36,IF(AND(LQ61&gt;=16,LQ61&lt;=24),Listas!$G$37,IF(AND(LQ61&gt;=5,LQ61&lt;=12),Listas!$G$38,IF(AND(LQ61&gt;=1,LQ61&lt;=4),Listas!$G$39,"-"))))</f>
        <v>-</v>
      </c>
      <c r="DI61" s="226"/>
      <c r="DJ61" s="223"/>
      <c r="DK61" s="223"/>
      <c r="DL61" s="113" t="str">
        <f>IF(AND(LV61&gt;=32,LV61&lt;=80),Listas!$G$36,IF(AND(LV61&gt;=16,LV61&lt;=24),Listas!$G$37,IF(AND(LV61&gt;=5,LV61&lt;=12),Listas!$G$38,IF(AND(LV61&gt;=1,LV61&lt;=4),Listas!$G$39,"-"))))</f>
        <v>-</v>
      </c>
      <c r="DM61" s="226"/>
      <c r="DN61" s="223"/>
      <c r="DO61" s="223"/>
      <c r="DP61" s="113" t="str">
        <f>IF(AND(MA61&gt;=32,MA61&lt;=80),Listas!$G$36,IF(AND(MA61&gt;=16,MA61&lt;=24),Listas!$G$37,IF(AND(MA61&gt;=5,MA61&lt;=12),Listas!$G$38,IF(AND(MA61&gt;=1,MA61&lt;=4),Listas!$G$39,"-"))))</f>
        <v>-</v>
      </c>
      <c r="DQ61" s="226"/>
      <c r="DR61" s="223"/>
      <c r="DS61" s="223"/>
      <c r="DT61" s="113" t="str">
        <f>IF(AND(MF61&gt;=32,MF61&lt;=80),Listas!$G$36,IF(AND(MF61&gt;=16,MF61&lt;=24),Listas!$G$37,IF(AND(MF61&gt;=5,MF61&lt;=12),Listas!$G$38,IF(AND(MF61&gt;=1,MF61&lt;=4),Listas!$G$39,"-"))))</f>
        <v>-</v>
      </c>
      <c r="HM61" s="150" t="str">
        <f>IF('2.Datos'!A61&lt;&gt;"",'2.Datos'!A61,"")</f>
        <v/>
      </c>
      <c r="HN61" s="142" t="str">
        <f>IFERROR(VLOOKUP('2.Datos'!V61,Listas!$D$37:$E$41,2,FALSE),"")</f>
        <v/>
      </c>
      <c r="HO61" s="142" t="str">
        <f>IFERROR(VLOOKUP('2.Datos'!W61,Listas!$D$44:$E$48,2,FALSE),"")</f>
        <v/>
      </c>
      <c r="HP61" s="142" t="str">
        <f t="shared" si="51"/>
        <v/>
      </c>
      <c r="HQ61" s="151" t="str">
        <f t="shared" si="52"/>
        <v/>
      </c>
      <c r="HR61" s="103"/>
      <c r="HS61" s="142" t="str">
        <f>IFERROR(VLOOKUP('2.Datos'!AD61,Listas!$D$37:$E$41,2,FALSE),"")</f>
        <v/>
      </c>
      <c r="HT61" s="142" t="str">
        <f>IFERROR(VLOOKUP('2.Datos'!AE61,Listas!$D$44:$E$48,2,FALSE),"")</f>
        <v/>
      </c>
      <c r="HU61" s="151" t="str">
        <f t="shared" si="3"/>
        <v/>
      </c>
      <c r="HV61" s="151" t="str">
        <f t="shared" si="4"/>
        <v/>
      </c>
      <c r="HW61" s="103"/>
      <c r="HX61" s="142" t="str">
        <f>IFERROR(VLOOKUP('2.Datos'!AH61,Listas!$D$37:$E$41,2,FALSE),"")</f>
        <v/>
      </c>
      <c r="HY61" s="142" t="str">
        <f>IFERROR(VLOOKUP('2.Datos'!AI61,Listas!$D$44:$E$48,2,FALSE),"")</f>
        <v/>
      </c>
      <c r="HZ61" s="151" t="str">
        <f t="shared" si="5"/>
        <v/>
      </c>
      <c r="IA61" s="151" t="str">
        <f t="shared" si="6"/>
        <v/>
      </c>
      <c r="IB61" s="103"/>
      <c r="IC61" s="142" t="str">
        <f>IFERROR(VLOOKUP('2.Datos'!AL61,Listas!$D$37:$E$41,2,FALSE),"")</f>
        <v/>
      </c>
      <c r="ID61" s="142" t="str">
        <f>IFERROR(VLOOKUP('2.Datos'!AM61,Listas!$D$44:$E$48,2,FALSE),"")</f>
        <v/>
      </c>
      <c r="IE61" s="151" t="str">
        <f t="shared" si="7"/>
        <v/>
      </c>
      <c r="IF61" s="151" t="str">
        <f t="shared" si="8"/>
        <v/>
      </c>
      <c r="IG61" s="103"/>
      <c r="IH61" s="142" t="str">
        <f>IFERROR(VLOOKUP('2.Datos'!AP61,Listas!$D$37:$E$41,2,FALSE),"")</f>
        <v/>
      </c>
      <c r="II61" s="142" t="str">
        <f>IFERROR(VLOOKUP('2.Datos'!AQ61,Listas!$D$44:$E$48,2,FALSE),"")</f>
        <v/>
      </c>
      <c r="IJ61" s="151" t="str">
        <f t="shared" si="9"/>
        <v/>
      </c>
      <c r="IK61" s="151" t="str">
        <f t="shared" si="10"/>
        <v/>
      </c>
      <c r="IL61" s="103"/>
      <c r="IM61" s="142" t="str">
        <f>IFERROR(VLOOKUP('2.Datos'!AT61,Listas!$D$37:$E$41,2,FALSE),"")</f>
        <v/>
      </c>
      <c r="IN61" s="142" t="str">
        <f>IFERROR(VLOOKUP('2.Datos'!AU61,Listas!$D$44:$E$48,2,FALSE),"")</f>
        <v/>
      </c>
      <c r="IO61" s="151" t="str">
        <f t="shared" si="11"/>
        <v/>
      </c>
      <c r="IP61" s="151" t="str">
        <f t="shared" si="12"/>
        <v/>
      </c>
      <c r="IQ61" s="103"/>
      <c r="IR61" s="142" t="str">
        <f>IFERROR(VLOOKUP('2.Datos'!AX61,Listas!$D$37:$E$41,2,FALSE),"")</f>
        <v/>
      </c>
      <c r="IS61" s="142" t="str">
        <f>IFERROR(VLOOKUP('2.Datos'!AY61,Listas!$D$44:$E$48,2,FALSE),"")</f>
        <v/>
      </c>
      <c r="IT61" s="151" t="str">
        <f t="shared" si="13"/>
        <v/>
      </c>
      <c r="IU61" s="151" t="str">
        <f t="shared" si="14"/>
        <v/>
      </c>
      <c r="IV61" s="103"/>
      <c r="IW61" s="142" t="str">
        <f>IFERROR(VLOOKUP('2.Datos'!BB61,Listas!$D$37:$E$41,2,FALSE),"")</f>
        <v/>
      </c>
      <c r="IX61" s="142" t="str">
        <f>IFERROR(VLOOKUP('2.Datos'!BC61,Listas!$D$44:$E$48,2,FALSE),"")</f>
        <v/>
      </c>
      <c r="IY61" s="151" t="str">
        <f t="shared" si="15"/>
        <v/>
      </c>
      <c r="IZ61" s="151" t="str">
        <f t="shared" si="16"/>
        <v/>
      </c>
      <c r="JA61" s="103"/>
      <c r="JB61" s="142" t="str">
        <f>IFERROR(VLOOKUP('2.Datos'!BF61,Listas!$D$37:$E$41,2,FALSE),"")</f>
        <v/>
      </c>
      <c r="JC61" s="142" t="str">
        <f>IFERROR(VLOOKUP('2.Datos'!BG61,Listas!$D$44:$E$48,2,FALSE),"")</f>
        <v/>
      </c>
      <c r="JD61" s="151" t="str">
        <f t="shared" si="17"/>
        <v/>
      </c>
      <c r="JE61" s="151" t="str">
        <f t="shared" si="18"/>
        <v/>
      </c>
      <c r="JF61" s="103"/>
      <c r="JG61" s="142" t="str">
        <f>IFERROR(VLOOKUP('2.Datos'!BJ61,Listas!$D$37:$E$41,2,FALSE),"")</f>
        <v/>
      </c>
      <c r="JH61" s="142" t="str">
        <f>IFERROR(VLOOKUP('2.Datos'!BK61,Listas!$D$44:$E$48,2,FALSE),"")</f>
        <v/>
      </c>
      <c r="JI61" s="151" t="str">
        <f t="shared" si="19"/>
        <v/>
      </c>
      <c r="JJ61" s="151" t="str">
        <f t="shared" si="20"/>
        <v/>
      </c>
      <c r="JK61" s="103"/>
      <c r="JL61" s="142" t="str">
        <f>IFERROR(VLOOKUP('2.Datos'!BN61,Listas!$D$37:$E$41,2,FALSE),"")</f>
        <v/>
      </c>
      <c r="JM61" s="142" t="str">
        <f>IFERROR(VLOOKUP('2.Datos'!BO61,Listas!$D$44:$E$48,2,FALSE),"")</f>
        <v/>
      </c>
      <c r="JN61" s="151" t="str">
        <f t="shared" si="21"/>
        <v/>
      </c>
      <c r="JO61" s="151" t="str">
        <f t="shared" si="22"/>
        <v/>
      </c>
      <c r="JP61" s="103"/>
      <c r="JQ61" s="142" t="str">
        <f>IFERROR(VLOOKUP('2.Datos'!BR61,Listas!$D$37:$E$41,2,FALSE),"")</f>
        <v/>
      </c>
      <c r="JR61" s="142" t="str">
        <f>IFERROR(VLOOKUP('2.Datos'!BS61,Listas!$D$44:$E$48,2,FALSE),"")</f>
        <v/>
      </c>
      <c r="JS61" s="151" t="str">
        <f t="shared" si="23"/>
        <v/>
      </c>
      <c r="JT61" s="151" t="str">
        <f t="shared" si="24"/>
        <v/>
      </c>
      <c r="JU61" s="103"/>
      <c r="JV61" s="142" t="str">
        <f>IFERROR(VLOOKUP('2.Datos'!BV61,Listas!$D$37:$E$41,2,FALSE),"")</f>
        <v/>
      </c>
      <c r="JW61" s="142" t="str">
        <f>IFERROR(VLOOKUP('2.Datos'!BW61,Listas!$D$44:$E$48,2,FALSE),"")</f>
        <v/>
      </c>
      <c r="JX61" s="151" t="str">
        <f t="shared" si="25"/>
        <v/>
      </c>
      <c r="JY61" s="151" t="str">
        <f t="shared" si="26"/>
        <v/>
      </c>
      <c r="JZ61" s="103"/>
      <c r="KA61" s="142" t="str">
        <f>IFERROR(VLOOKUP('2.Datos'!BZ61,Listas!$D$37:$E$41,2,FALSE),"")</f>
        <v/>
      </c>
      <c r="KB61" s="142" t="str">
        <f>IFERROR(VLOOKUP('2.Datos'!CA61,Listas!$D$44:$E$48,2,FALSE),"")</f>
        <v/>
      </c>
      <c r="KC61" s="151" t="str">
        <f t="shared" si="27"/>
        <v/>
      </c>
      <c r="KD61" s="151" t="str">
        <f t="shared" si="28"/>
        <v/>
      </c>
      <c r="KE61" s="103"/>
      <c r="KF61" s="142" t="str">
        <f>IFERROR(VLOOKUP('2.Datos'!CD61,Listas!$D$37:$E$41,2,FALSE),"")</f>
        <v/>
      </c>
      <c r="KG61" s="142" t="str">
        <f>IFERROR(VLOOKUP('2.Datos'!CE61,Listas!$D$44:$E$48,2,FALSE),"")</f>
        <v/>
      </c>
      <c r="KH61" s="151" t="str">
        <f t="shared" si="29"/>
        <v/>
      </c>
      <c r="KI61" s="151" t="str">
        <f t="shared" si="30"/>
        <v/>
      </c>
      <c r="KJ61" s="103"/>
      <c r="KK61" s="142" t="str">
        <f>IFERROR(VLOOKUP('2.Datos'!CH61,Listas!$D$37:$E$41,2,FALSE),"")</f>
        <v/>
      </c>
      <c r="KL61" s="142" t="str">
        <f>IFERROR(VLOOKUP('2.Datos'!CI61,Listas!$D$44:$E$48,2,FALSE),"")</f>
        <v/>
      </c>
      <c r="KM61" s="151" t="str">
        <f t="shared" si="31"/>
        <v/>
      </c>
      <c r="KN61" s="151" t="str">
        <f t="shared" si="32"/>
        <v/>
      </c>
      <c r="KO61" s="103"/>
      <c r="KP61" s="142" t="str">
        <f>IFERROR(VLOOKUP('2.Datos'!CL61,Listas!$D$37:$E$41,2,FALSE),"")</f>
        <v/>
      </c>
      <c r="KQ61" s="142" t="str">
        <f>IFERROR(VLOOKUP('2.Datos'!CM61,Listas!$D$44:$E$48,2,FALSE),"")</f>
        <v/>
      </c>
      <c r="KR61" s="151" t="str">
        <f t="shared" si="33"/>
        <v/>
      </c>
      <c r="KS61" s="151" t="str">
        <f t="shared" si="34"/>
        <v/>
      </c>
      <c r="KT61" s="103"/>
      <c r="KU61" s="142" t="str">
        <f>IFERROR(VLOOKUP('2.Datos'!CP61,Listas!$D$37:$E$41,2,FALSE),"")</f>
        <v/>
      </c>
      <c r="KV61" s="142" t="str">
        <f>IFERROR(VLOOKUP('2.Datos'!CQ61,Listas!$D$44:$E$48,2,FALSE),"")</f>
        <v/>
      </c>
      <c r="KW61" s="151" t="str">
        <f t="shared" si="35"/>
        <v/>
      </c>
      <c r="KX61" s="151" t="str">
        <f t="shared" si="36"/>
        <v/>
      </c>
      <c r="KY61" s="103"/>
      <c r="KZ61" s="142" t="str">
        <f>IFERROR(VLOOKUP('2.Datos'!CT61,Listas!$D$37:$E$41,2,FALSE),"")</f>
        <v/>
      </c>
      <c r="LA61" s="142" t="str">
        <f>IFERROR(VLOOKUP('2.Datos'!CU61,Listas!$D$44:$E$48,2,FALSE),"")</f>
        <v/>
      </c>
      <c r="LB61" s="151" t="str">
        <f t="shared" si="37"/>
        <v/>
      </c>
      <c r="LC61" s="151" t="str">
        <f t="shared" si="38"/>
        <v/>
      </c>
      <c r="LD61" s="103"/>
      <c r="LE61" s="142" t="str">
        <f>IFERROR(VLOOKUP('2.Datos'!CX61,Listas!$D$37:$E$41,2,FALSE),"")</f>
        <v/>
      </c>
      <c r="LF61" s="142" t="str">
        <f>IFERROR(VLOOKUP('2.Datos'!CY61,Listas!$D$44:$E$48,2,FALSE),"")</f>
        <v/>
      </c>
      <c r="LG61" s="151" t="str">
        <f t="shared" si="39"/>
        <v/>
      </c>
      <c r="LH61" s="151" t="str">
        <f t="shared" si="40"/>
        <v/>
      </c>
      <c r="LI61" s="103"/>
      <c r="LJ61" s="142" t="str">
        <f>IFERROR(VLOOKUP('2.Datos'!DB61,Listas!$D$37:$E$41,2,FALSE),"")</f>
        <v/>
      </c>
      <c r="LK61" s="142" t="str">
        <f>IFERROR(VLOOKUP('2.Datos'!DC61,Listas!$D$44:$E$48,2,FALSE),"")</f>
        <v/>
      </c>
      <c r="LL61" s="151" t="str">
        <f t="shared" si="41"/>
        <v/>
      </c>
      <c r="LM61" s="151" t="str">
        <f t="shared" si="42"/>
        <v/>
      </c>
      <c r="LN61" s="103"/>
      <c r="LO61" s="142" t="str">
        <f>IFERROR(VLOOKUP('2.Datos'!DF61,Listas!$D$37:$E$41,2,FALSE),"")</f>
        <v/>
      </c>
      <c r="LP61" s="142" t="str">
        <f>IFERROR(VLOOKUP('2.Datos'!DG61,Listas!$D$44:$E$48,2,FALSE),"")</f>
        <v/>
      </c>
      <c r="LQ61" s="151" t="str">
        <f t="shared" si="43"/>
        <v/>
      </c>
      <c r="LR61" s="151" t="str">
        <f t="shared" si="44"/>
        <v/>
      </c>
      <c r="LS61" s="103"/>
      <c r="LT61" s="142" t="str">
        <f>IFERROR(VLOOKUP('2.Datos'!DJ61,Listas!$D$37:$E$41,2,FALSE),"")</f>
        <v/>
      </c>
      <c r="LU61" s="142" t="str">
        <f>IFERROR(VLOOKUP('2.Datos'!DK61,Listas!$D$44:$E$48,2,FALSE),"")</f>
        <v/>
      </c>
      <c r="LV61" s="151" t="str">
        <f t="shared" si="45"/>
        <v/>
      </c>
      <c r="LW61" s="151" t="str">
        <f t="shared" si="46"/>
        <v/>
      </c>
      <c r="LX61" s="103"/>
      <c r="LY61" s="142" t="str">
        <f>IFERROR(VLOOKUP('2.Datos'!DN61,Listas!$D$37:$E$41,2,FALSE),"")</f>
        <v/>
      </c>
      <c r="LZ61" s="142" t="str">
        <f>IFERROR(VLOOKUP('2.Datos'!DO61,Listas!$D$44:$E$48,2,FALSE),"")</f>
        <v/>
      </c>
      <c r="MA61" s="151" t="str">
        <f t="shared" si="47"/>
        <v/>
      </c>
      <c r="MB61" s="151" t="str">
        <f t="shared" si="48"/>
        <v/>
      </c>
      <c r="MC61" s="103"/>
      <c r="MD61" s="142" t="str">
        <f>IFERROR(VLOOKUP('2.Datos'!DR61,Listas!$D$37:$E$41,2,FALSE),"")</f>
        <v/>
      </c>
      <c r="ME61" s="142" t="str">
        <f>IFERROR(VLOOKUP('2.Datos'!DS61,Listas!$D$44:$E$48,2,FALSE),"")</f>
        <v/>
      </c>
      <c r="MF61" s="151" t="str">
        <f t="shared" si="49"/>
        <v/>
      </c>
      <c r="MG61" s="151" t="str">
        <f t="shared" si="50"/>
        <v/>
      </c>
      <c r="MH61"/>
    </row>
    <row r="62" spans="1:346" ht="46.5" customHeight="1" x14ac:dyDescent="0.25">
      <c r="A62" s="232"/>
      <c r="B62" s="223"/>
      <c r="C62" s="223"/>
      <c r="D62" s="225"/>
      <c r="E62" s="225"/>
      <c r="F62" s="226"/>
      <c r="G62" s="223"/>
      <c r="H62" s="226"/>
      <c r="I62" s="226"/>
      <c r="J62" s="226"/>
      <c r="K62" s="226"/>
      <c r="L62" s="227"/>
      <c r="M62" s="224"/>
      <c r="N62" s="228"/>
      <c r="O62" s="228"/>
      <c r="P62" s="228"/>
      <c r="Q62" s="228"/>
      <c r="R62" s="228"/>
      <c r="S62" s="228"/>
      <c r="T62" s="228"/>
      <c r="U62" s="228"/>
      <c r="V62" s="223"/>
      <c r="W62" s="223"/>
      <c r="X62" s="229" t="str">
        <f>IF(AND(HP62&gt;=32,HP62&lt;=80),Listas!$G$36,IF(AND(HP62&gt;=16,HP62&lt;=24),Listas!$G$37,IF(AND(HP62&gt;=5,HP62&lt;=12),Listas!$G$38,IF(AND(HP62&gt;=1,HP62&lt;=4),Listas!$G$39,"-"))))</f>
        <v>-</v>
      </c>
      <c r="Y62" s="230" t="str">
        <f t="shared" si="2"/>
        <v/>
      </c>
      <c r="Z62" s="230" t="str">
        <f>IFERROR(VLOOKUP(L62,Listas!$H$4:$I$8,2,FALSE),"")</f>
        <v/>
      </c>
      <c r="AA62" s="233"/>
      <c r="AB62" s="234"/>
      <c r="AC62" s="231"/>
      <c r="AD62" s="223"/>
      <c r="AE62" s="223"/>
      <c r="AF62" s="113" t="str">
        <f>IF(AND(HU62&gt;=32,HU62&lt;=80),Listas!$G$36,IF(AND(HU62&gt;=16,HU62&lt;=24),Listas!$G$37,IF(AND(HU62&gt;=5,HU62&lt;=12),Listas!$G$38,IF(AND(HU62&gt;=1,HU62&lt;=4),Listas!$G$39,"-"))))</f>
        <v>-</v>
      </c>
      <c r="AG62" s="226"/>
      <c r="AH62" s="223"/>
      <c r="AI62" s="223"/>
      <c r="AJ62" s="113" t="str">
        <f>IF(AND(HZ62&gt;=32,HZ62&lt;=80),Listas!$G$36,IF(AND(HZ62&gt;=16,HZ62&lt;=24),Listas!$G$37,IF(AND(HZ62&gt;=5,HZ62&lt;=12),Listas!$G$38,IF(AND(HZ62&gt;=1,HZ62&lt;=4),Listas!$G$39,"-"))))</f>
        <v>-</v>
      </c>
      <c r="AK62" s="226"/>
      <c r="AL62" s="223"/>
      <c r="AM62" s="223"/>
      <c r="AN62" s="113" t="str">
        <f>IF(AND(IE62&gt;=32,IE62&lt;=80),Listas!$G$36,IF(AND(IE62&gt;=16,IE62&lt;=24),Listas!$G$37,IF(AND(IE62&gt;=5,IE62&lt;=12),Listas!$G$38,IF(AND(IE62&gt;=1,IE62&lt;=4),Listas!$G$39,"-"))))</f>
        <v>-</v>
      </c>
      <c r="AO62" s="226"/>
      <c r="AP62" s="223"/>
      <c r="AQ62" s="223"/>
      <c r="AR62" s="113" t="str">
        <f>IF(AND(IJ62&gt;=32,IJ62&lt;=80),Listas!$G$36,IF(AND(IJ62&gt;=16,IJ62&lt;=24),Listas!$G$37,IF(AND(IJ62&gt;=5,IJ62&lt;=12),Listas!$G$38,IF(AND(IJ62&gt;=1,IJ62&lt;=4),Listas!$G$39,"-"))))</f>
        <v>-</v>
      </c>
      <c r="AS62" s="226"/>
      <c r="AT62" s="223"/>
      <c r="AU62" s="223"/>
      <c r="AV62" s="113" t="str">
        <f>IF(AND(IO62&gt;=32,IO62&lt;=80),Listas!$G$36,IF(AND(IO62&gt;=16,IO62&lt;=24),Listas!$G$37,IF(AND(IO62&gt;=5,IO62&lt;=12),Listas!$G$38,IF(AND(IO62&gt;=1,IO62&lt;=4),Listas!$G$39,"-"))))</f>
        <v>-</v>
      </c>
      <c r="AW62" s="226"/>
      <c r="AX62" s="223"/>
      <c r="AY62" s="223"/>
      <c r="AZ62" s="113" t="str">
        <f>IF(AND(IT62&gt;=32,IT62&lt;=80),Listas!$G$36,IF(AND(IT62&gt;=16,IT62&lt;=24),Listas!$G$37,IF(AND(IT62&gt;=5,IT62&lt;=12),Listas!$G$38,IF(AND(IT62&gt;=1,IT62&lt;=4),Listas!$G$39,"-"))))</f>
        <v>-</v>
      </c>
      <c r="BA62" s="226"/>
      <c r="BB62" s="223"/>
      <c r="BC62" s="223"/>
      <c r="BD62" s="113" t="str">
        <f>IF(AND(IY62&gt;=32,IY62&lt;=80),Listas!$G$36,IF(AND(IY62&gt;=16,IY62&lt;=24),Listas!$G$37,IF(AND(IY62&gt;=5,IY62&lt;=12),Listas!$G$38,IF(AND(IY62&gt;=1,IY62&lt;=4),Listas!$G$39,"-"))))</f>
        <v>-</v>
      </c>
      <c r="BE62" s="226"/>
      <c r="BF62" s="223"/>
      <c r="BG62" s="223"/>
      <c r="BH62" s="113" t="str">
        <f>IF(AND(JD62&gt;=32,JD62&lt;=80),Listas!$G$36,IF(AND(JD62&gt;=16,JD62&lt;=24),Listas!$G$37,IF(AND(JD62&gt;=5,JD62&lt;=12),Listas!$G$38,IF(AND(JD62&gt;=1,JD62&lt;=4),Listas!$G$39,"-"))))</f>
        <v>-</v>
      </c>
      <c r="BI62" s="226"/>
      <c r="BJ62" s="223"/>
      <c r="BK62" s="223"/>
      <c r="BL62" s="113" t="str">
        <f>IF(AND(JI62&gt;=32,JI62&lt;=80),Listas!$G$36,IF(AND(JI62&gt;=16,JI62&lt;=24),Listas!$G$37,IF(AND(JI62&gt;=5,JI62&lt;=12),Listas!$G$38,IF(AND(JI62&gt;=1,JI62&lt;=4),Listas!$G$39,"-"))))</f>
        <v>-</v>
      </c>
      <c r="BM62" s="226"/>
      <c r="BN62" s="223"/>
      <c r="BO62" s="223"/>
      <c r="BP62" s="113" t="str">
        <f>IF(AND(JN62&gt;=32,JN62&lt;=80),Listas!$G$36,IF(AND(JN62&gt;=16,JN62&lt;=24),Listas!$G$37,IF(AND(JN62&gt;=5,JN62&lt;=12),Listas!$G$38,IF(AND(JN62&gt;=1,JN62&lt;=4),Listas!$G$39,"-"))))</f>
        <v>-</v>
      </c>
      <c r="BQ62" s="226"/>
      <c r="BR62" s="223"/>
      <c r="BS62" s="223"/>
      <c r="BT62" s="113" t="str">
        <f>IF(AND(JS62&gt;=32,JS62&lt;=80),Listas!$G$36,IF(AND(JS62&gt;=16,JS62&lt;=24),Listas!$G$37,IF(AND(JS62&gt;=5,JS62&lt;=12),Listas!$G$38,IF(AND(JS62&gt;=1,JS62&lt;=4),Listas!$G$39,"-"))))</f>
        <v>-</v>
      </c>
      <c r="BU62" s="226"/>
      <c r="BV62" s="223"/>
      <c r="BW62" s="223"/>
      <c r="BX62" s="113" t="str">
        <f>IF(AND(JX62&gt;=32,JX62&lt;=80),Listas!$G$36,IF(AND(JX62&gt;=16,JX62&lt;=24),Listas!$G$37,IF(AND(JX62&gt;=5,JX62&lt;=12),Listas!$G$38,IF(AND(JX62&gt;=1,JX62&lt;=4),Listas!$G$39,"-"))))</f>
        <v>-</v>
      </c>
      <c r="BY62" s="226"/>
      <c r="BZ62" s="223"/>
      <c r="CA62" s="223"/>
      <c r="CB62" s="113" t="str">
        <f>IF(AND(KC62&gt;=32,KC62&lt;=80),Listas!$G$36,IF(AND(KC62&gt;=16,KC62&lt;=24),Listas!$G$37,IF(AND(KC62&gt;=5,KC62&lt;=12),Listas!$G$38,IF(AND(KC62&gt;=1,KC62&lt;=4),Listas!$G$39,"-"))))</f>
        <v>-</v>
      </c>
      <c r="CC62" s="226"/>
      <c r="CD62" s="223"/>
      <c r="CE62" s="223"/>
      <c r="CF62" s="113" t="str">
        <f>IF(AND(KH62&gt;=32,KH62&lt;=80),Listas!$G$36,IF(AND(KH62&gt;=16,KH62&lt;=24),Listas!$G$37,IF(AND(KH62&gt;=5,KH62&lt;=12),Listas!$G$38,IF(AND(KH62&gt;=1,KH62&lt;=4),Listas!$G$39,"-"))))</f>
        <v>-</v>
      </c>
      <c r="CG62" s="226"/>
      <c r="CH62" s="223"/>
      <c r="CI62" s="223"/>
      <c r="CJ62" s="113" t="str">
        <f>IF(AND(KM62&gt;=32,KM62&lt;=80),Listas!$G$36,IF(AND(KM62&gt;=16,KM62&lt;=24),Listas!$G$37,IF(AND(KM62&gt;=5,KM62&lt;=12),Listas!$G$38,IF(AND(KM62&gt;=1,KM62&lt;=4),Listas!$G$39,"-"))))</f>
        <v>-</v>
      </c>
      <c r="CK62" s="226"/>
      <c r="CL62" s="223"/>
      <c r="CM62" s="223"/>
      <c r="CN62" s="113" t="str">
        <f>IF(AND(KR62&gt;=32,KR62&lt;=80),Listas!$G$36,IF(AND(KR62&gt;=16,KR62&lt;=24),Listas!$G$37,IF(AND(KR62&gt;=5,KR62&lt;=12),Listas!$G$38,IF(AND(KR62&gt;=1,KR62&lt;=4),Listas!$G$39,"-"))))</f>
        <v>-</v>
      </c>
      <c r="CO62" s="226"/>
      <c r="CP62" s="223"/>
      <c r="CQ62" s="223"/>
      <c r="CR62" s="113" t="str">
        <f>IF(AND(KW62&gt;=32,KW62&lt;=80),Listas!$G$36,IF(AND(KW62&gt;=16,KW62&lt;=24),Listas!$G$37,IF(AND(KW62&gt;=5,KW62&lt;=12),Listas!$G$38,IF(AND(KW62&gt;=1,KW62&lt;=4),Listas!$G$39,"-"))))</f>
        <v>-</v>
      </c>
      <c r="CS62" s="226"/>
      <c r="CT62" s="223"/>
      <c r="CU62" s="223"/>
      <c r="CV62" s="113" t="str">
        <f>IF(AND(LB62&gt;=32,LB62&lt;=80),Listas!$G$36,IF(AND(LB62&gt;=16,LB62&lt;=24),Listas!$G$37,IF(AND(LB62&gt;=5,LB62&lt;=12),Listas!$G$38,IF(AND(LB62&gt;=1,LB62&lt;=4),Listas!$G$39,"-"))))</f>
        <v>-</v>
      </c>
      <c r="CW62" s="226"/>
      <c r="CX62" s="223"/>
      <c r="CY62" s="223"/>
      <c r="CZ62" s="113" t="str">
        <f>IF(AND(LG62&gt;=32,LG62&lt;=80),Listas!$G$36,IF(AND(LG62&gt;=16,LG62&lt;=24),Listas!$G$37,IF(AND(LG62&gt;=5,LG62&lt;=12),Listas!$G$38,IF(AND(LG62&gt;=1,LG62&lt;=4),Listas!$G$39,"-"))))</f>
        <v>-</v>
      </c>
      <c r="DA62" s="226"/>
      <c r="DB62" s="223"/>
      <c r="DC62" s="223"/>
      <c r="DD62" s="113" t="str">
        <f>IF(AND(LL62&gt;=32,LL62&lt;=80),Listas!$G$36,IF(AND(LL62&gt;=16,LL62&lt;=24),Listas!$G$37,IF(AND(LL62&gt;=5,LL62&lt;=12),Listas!$G$38,IF(AND(LL62&gt;=1,LL62&lt;=4),Listas!$G$39,"-"))))</f>
        <v>-</v>
      </c>
      <c r="DE62" s="226"/>
      <c r="DF62" s="223"/>
      <c r="DG62" s="223"/>
      <c r="DH62" s="113" t="str">
        <f>IF(AND(LQ62&gt;=32,LQ62&lt;=80),Listas!$G$36,IF(AND(LQ62&gt;=16,LQ62&lt;=24),Listas!$G$37,IF(AND(LQ62&gt;=5,LQ62&lt;=12),Listas!$G$38,IF(AND(LQ62&gt;=1,LQ62&lt;=4),Listas!$G$39,"-"))))</f>
        <v>-</v>
      </c>
      <c r="DI62" s="226"/>
      <c r="DJ62" s="223"/>
      <c r="DK62" s="223"/>
      <c r="DL62" s="113" t="str">
        <f>IF(AND(LV62&gt;=32,LV62&lt;=80),Listas!$G$36,IF(AND(LV62&gt;=16,LV62&lt;=24),Listas!$G$37,IF(AND(LV62&gt;=5,LV62&lt;=12),Listas!$G$38,IF(AND(LV62&gt;=1,LV62&lt;=4),Listas!$G$39,"-"))))</f>
        <v>-</v>
      </c>
      <c r="DM62" s="226"/>
      <c r="DN62" s="223"/>
      <c r="DO62" s="223"/>
      <c r="DP62" s="113" t="str">
        <f>IF(AND(MA62&gt;=32,MA62&lt;=80),Listas!$G$36,IF(AND(MA62&gt;=16,MA62&lt;=24),Listas!$G$37,IF(AND(MA62&gt;=5,MA62&lt;=12),Listas!$G$38,IF(AND(MA62&gt;=1,MA62&lt;=4),Listas!$G$39,"-"))))</f>
        <v>-</v>
      </c>
      <c r="DQ62" s="226"/>
      <c r="DR62" s="223"/>
      <c r="DS62" s="223"/>
      <c r="DT62" s="113" t="str">
        <f>IF(AND(MF62&gt;=32,MF62&lt;=80),Listas!$G$36,IF(AND(MF62&gt;=16,MF62&lt;=24),Listas!$G$37,IF(AND(MF62&gt;=5,MF62&lt;=12),Listas!$G$38,IF(AND(MF62&gt;=1,MF62&lt;=4),Listas!$G$39,"-"))))</f>
        <v>-</v>
      </c>
      <c r="HM62" s="150" t="str">
        <f>IF('2.Datos'!A62&lt;&gt;"",'2.Datos'!A62,"")</f>
        <v/>
      </c>
      <c r="HN62" s="142" t="str">
        <f>IFERROR(VLOOKUP('2.Datos'!V62,Listas!$D$37:$E$41,2,FALSE),"")</f>
        <v/>
      </c>
      <c r="HO62" s="142" t="str">
        <f>IFERROR(VLOOKUP('2.Datos'!W62,Listas!$D$44:$E$48,2,FALSE),"")</f>
        <v/>
      </c>
      <c r="HP62" s="142" t="str">
        <f t="shared" si="51"/>
        <v/>
      </c>
      <c r="HQ62" s="151" t="str">
        <f t="shared" si="52"/>
        <v/>
      </c>
      <c r="HR62" s="103"/>
      <c r="HS62" s="142" t="str">
        <f>IFERROR(VLOOKUP('2.Datos'!AD62,Listas!$D$37:$E$41,2,FALSE),"")</f>
        <v/>
      </c>
      <c r="HT62" s="142" t="str">
        <f>IFERROR(VLOOKUP('2.Datos'!AE62,Listas!$D$44:$E$48,2,FALSE),"")</f>
        <v/>
      </c>
      <c r="HU62" s="151" t="str">
        <f t="shared" si="3"/>
        <v/>
      </c>
      <c r="HV62" s="151" t="str">
        <f t="shared" si="4"/>
        <v/>
      </c>
      <c r="HW62" s="103"/>
      <c r="HX62" s="142" t="str">
        <f>IFERROR(VLOOKUP('2.Datos'!AH62,Listas!$D$37:$E$41,2,FALSE),"")</f>
        <v/>
      </c>
      <c r="HY62" s="142" t="str">
        <f>IFERROR(VLOOKUP('2.Datos'!AI62,Listas!$D$44:$E$48,2,FALSE),"")</f>
        <v/>
      </c>
      <c r="HZ62" s="151" t="str">
        <f t="shared" si="5"/>
        <v/>
      </c>
      <c r="IA62" s="151" t="str">
        <f t="shared" si="6"/>
        <v/>
      </c>
      <c r="IB62" s="103"/>
      <c r="IC62" s="142" t="str">
        <f>IFERROR(VLOOKUP('2.Datos'!AL62,Listas!$D$37:$E$41,2,FALSE),"")</f>
        <v/>
      </c>
      <c r="ID62" s="142" t="str">
        <f>IFERROR(VLOOKUP('2.Datos'!AM62,Listas!$D$44:$E$48,2,FALSE),"")</f>
        <v/>
      </c>
      <c r="IE62" s="151" t="str">
        <f t="shared" si="7"/>
        <v/>
      </c>
      <c r="IF62" s="151" t="str">
        <f t="shared" si="8"/>
        <v/>
      </c>
      <c r="IG62" s="103"/>
      <c r="IH62" s="142" t="str">
        <f>IFERROR(VLOOKUP('2.Datos'!AP62,Listas!$D$37:$E$41,2,FALSE),"")</f>
        <v/>
      </c>
      <c r="II62" s="142" t="str">
        <f>IFERROR(VLOOKUP('2.Datos'!AQ62,Listas!$D$44:$E$48,2,FALSE),"")</f>
        <v/>
      </c>
      <c r="IJ62" s="151" t="str">
        <f t="shared" si="9"/>
        <v/>
      </c>
      <c r="IK62" s="151" t="str">
        <f t="shared" si="10"/>
        <v/>
      </c>
      <c r="IL62" s="103"/>
      <c r="IM62" s="142" t="str">
        <f>IFERROR(VLOOKUP('2.Datos'!AT62,Listas!$D$37:$E$41,2,FALSE),"")</f>
        <v/>
      </c>
      <c r="IN62" s="142" t="str">
        <f>IFERROR(VLOOKUP('2.Datos'!AU62,Listas!$D$44:$E$48,2,FALSE),"")</f>
        <v/>
      </c>
      <c r="IO62" s="151" t="str">
        <f t="shared" si="11"/>
        <v/>
      </c>
      <c r="IP62" s="151" t="str">
        <f t="shared" si="12"/>
        <v/>
      </c>
      <c r="IQ62" s="103"/>
      <c r="IR62" s="142" t="str">
        <f>IFERROR(VLOOKUP('2.Datos'!AX62,Listas!$D$37:$E$41,2,FALSE),"")</f>
        <v/>
      </c>
      <c r="IS62" s="142" t="str">
        <f>IFERROR(VLOOKUP('2.Datos'!AY62,Listas!$D$44:$E$48,2,FALSE),"")</f>
        <v/>
      </c>
      <c r="IT62" s="151" t="str">
        <f t="shared" si="13"/>
        <v/>
      </c>
      <c r="IU62" s="151" t="str">
        <f t="shared" si="14"/>
        <v/>
      </c>
      <c r="IV62" s="103"/>
      <c r="IW62" s="142" t="str">
        <f>IFERROR(VLOOKUP('2.Datos'!BB62,Listas!$D$37:$E$41,2,FALSE),"")</f>
        <v/>
      </c>
      <c r="IX62" s="142" t="str">
        <f>IFERROR(VLOOKUP('2.Datos'!BC62,Listas!$D$44:$E$48,2,FALSE),"")</f>
        <v/>
      </c>
      <c r="IY62" s="151" t="str">
        <f t="shared" si="15"/>
        <v/>
      </c>
      <c r="IZ62" s="151" t="str">
        <f t="shared" si="16"/>
        <v/>
      </c>
      <c r="JA62" s="103"/>
      <c r="JB62" s="142" t="str">
        <f>IFERROR(VLOOKUP('2.Datos'!BF62,Listas!$D$37:$E$41,2,FALSE),"")</f>
        <v/>
      </c>
      <c r="JC62" s="142" t="str">
        <f>IFERROR(VLOOKUP('2.Datos'!BG62,Listas!$D$44:$E$48,2,FALSE),"")</f>
        <v/>
      </c>
      <c r="JD62" s="151" t="str">
        <f t="shared" si="17"/>
        <v/>
      </c>
      <c r="JE62" s="151" t="str">
        <f t="shared" si="18"/>
        <v/>
      </c>
      <c r="JF62" s="103"/>
      <c r="JG62" s="142" t="str">
        <f>IFERROR(VLOOKUP('2.Datos'!BJ62,Listas!$D$37:$E$41,2,FALSE),"")</f>
        <v/>
      </c>
      <c r="JH62" s="142" t="str">
        <f>IFERROR(VLOOKUP('2.Datos'!BK62,Listas!$D$44:$E$48,2,FALSE),"")</f>
        <v/>
      </c>
      <c r="JI62" s="151" t="str">
        <f t="shared" si="19"/>
        <v/>
      </c>
      <c r="JJ62" s="151" t="str">
        <f t="shared" si="20"/>
        <v/>
      </c>
      <c r="JK62" s="103"/>
      <c r="JL62" s="142" t="str">
        <f>IFERROR(VLOOKUP('2.Datos'!BN62,Listas!$D$37:$E$41,2,FALSE),"")</f>
        <v/>
      </c>
      <c r="JM62" s="142" t="str">
        <f>IFERROR(VLOOKUP('2.Datos'!BO62,Listas!$D$44:$E$48,2,FALSE),"")</f>
        <v/>
      </c>
      <c r="JN62" s="151" t="str">
        <f t="shared" si="21"/>
        <v/>
      </c>
      <c r="JO62" s="151" t="str">
        <f t="shared" si="22"/>
        <v/>
      </c>
      <c r="JP62" s="103"/>
      <c r="JQ62" s="142" t="str">
        <f>IFERROR(VLOOKUP('2.Datos'!BR62,Listas!$D$37:$E$41,2,FALSE),"")</f>
        <v/>
      </c>
      <c r="JR62" s="142" t="str">
        <f>IFERROR(VLOOKUP('2.Datos'!BS62,Listas!$D$44:$E$48,2,FALSE),"")</f>
        <v/>
      </c>
      <c r="JS62" s="151" t="str">
        <f t="shared" si="23"/>
        <v/>
      </c>
      <c r="JT62" s="151" t="str">
        <f t="shared" si="24"/>
        <v/>
      </c>
      <c r="JU62" s="103"/>
      <c r="JV62" s="142" t="str">
        <f>IFERROR(VLOOKUP('2.Datos'!BV62,Listas!$D$37:$E$41,2,FALSE),"")</f>
        <v/>
      </c>
      <c r="JW62" s="142" t="str">
        <f>IFERROR(VLOOKUP('2.Datos'!BW62,Listas!$D$44:$E$48,2,FALSE),"")</f>
        <v/>
      </c>
      <c r="JX62" s="151" t="str">
        <f t="shared" si="25"/>
        <v/>
      </c>
      <c r="JY62" s="151" t="str">
        <f t="shared" si="26"/>
        <v/>
      </c>
      <c r="JZ62" s="103"/>
      <c r="KA62" s="142" t="str">
        <f>IFERROR(VLOOKUP('2.Datos'!BZ62,Listas!$D$37:$E$41,2,FALSE),"")</f>
        <v/>
      </c>
      <c r="KB62" s="142" t="str">
        <f>IFERROR(VLOOKUP('2.Datos'!CA62,Listas!$D$44:$E$48,2,FALSE),"")</f>
        <v/>
      </c>
      <c r="KC62" s="151" t="str">
        <f t="shared" si="27"/>
        <v/>
      </c>
      <c r="KD62" s="151" t="str">
        <f t="shared" si="28"/>
        <v/>
      </c>
      <c r="KE62" s="103"/>
      <c r="KF62" s="142" t="str">
        <f>IFERROR(VLOOKUP('2.Datos'!CD62,Listas!$D$37:$E$41,2,FALSE),"")</f>
        <v/>
      </c>
      <c r="KG62" s="142" t="str">
        <f>IFERROR(VLOOKUP('2.Datos'!CE62,Listas!$D$44:$E$48,2,FALSE),"")</f>
        <v/>
      </c>
      <c r="KH62" s="151" t="str">
        <f t="shared" si="29"/>
        <v/>
      </c>
      <c r="KI62" s="151" t="str">
        <f t="shared" si="30"/>
        <v/>
      </c>
      <c r="KJ62" s="103"/>
      <c r="KK62" s="142" t="str">
        <f>IFERROR(VLOOKUP('2.Datos'!CH62,Listas!$D$37:$E$41,2,FALSE),"")</f>
        <v/>
      </c>
      <c r="KL62" s="142" t="str">
        <f>IFERROR(VLOOKUP('2.Datos'!CI62,Listas!$D$44:$E$48,2,FALSE),"")</f>
        <v/>
      </c>
      <c r="KM62" s="151" t="str">
        <f t="shared" si="31"/>
        <v/>
      </c>
      <c r="KN62" s="151" t="str">
        <f t="shared" si="32"/>
        <v/>
      </c>
      <c r="KO62" s="103"/>
      <c r="KP62" s="142" t="str">
        <f>IFERROR(VLOOKUP('2.Datos'!CL62,Listas!$D$37:$E$41,2,FALSE),"")</f>
        <v/>
      </c>
      <c r="KQ62" s="142" t="str">
        <f>IFERROR(VLOOKUP('2.Datos'!CM62,Listas!$D$44:$E$48,2,FALSE),"")</f>
        <v/>
      </c>
      <c r="KR62" s="151" t="str">
        <f t="shared" si="33"/>
        <v/>
      </c>
      <c r="KS62" s="151" t="str">
        <f t="shared" si="34"/>
        <v/>
      </c>
      <c r="KT62" s="103"/>
      <c r="KU62" s="142" t="str">
        <f>IFERROR(VLOOKUP('2.Datos'!CP62,Listas!$D$37:$E$41,2,FALSE),"")</f>
        <v/>
      </c>
      <c r="KV62" s="142" t="str">
        <f>IFERROR(VLOOKUP('2.Datos'!CQ62,Listas!$D$44:$E$48,2,FALSE),"")</f>
        <v/>
      </c>
      <c r="KW62" s="151" t="str">
        <f t="shared" si="35"/>
        <v/>
      </c>
      <c r="KX62" s="151" t="str">
        <f t="shared" si="36"/>
        <v/>
      </c>
      <c r="KY62" s="103"/>
      <c r="KZ62" s="142" t="str">
        <f>IFERROR(VLOOKUP('2.Datos'!CT62,Listas!$D$37:$E$41,2,FALSE),"")</f>
        <v/>
      </c>
      <c r="LA62" s="142" t="str">
        <f>IFERROR(VLOOKUP('2.Datos'!CU62,Listas!$D$44:$E$48,2,FALSE),"")</f>
        <v/>
      </c>
      <c r="LB62" s="151" t="str">
        <f t="shared" si="37"/>
        <v/>
      </c>
      <c r="LC62" s="151" t="str">
        <f t="shared" si="38"/>
        <v/>
      </c>
      <c r="LD62" s="103"/>
      <c r="LE62" s="142" t="str">
        <f>IFERROR(VLOOKUP('2.Datos'!CX62,Listas!$D$37:$E$41,2,FALSE),"")</f>
        <v/>
      </c>
      <c r="LF62" s="142" t="str">
        <f>IFERROR(VLOOKUP('2.Datos'!CY62,Listas!$D$44:$E$48,2,FALSE),"")</f>
        <v/>
      </c>
      <c r="LG62" s="151" t="str">
        <f t="shared" si="39"/>
        <v/>
      </c>
      <c r="LH62" s="151" t="str">
        <f t="shared" si="40"/>
        <v/>
      </c>
      <c r="LI62" s="103"/>
      <c r="LJ62" s="142" t="str">
        <f>IFERROR(VLOOKUP('2.Datos'!DB62,Listas!$D$37:$E$41,2,FALSE),"")</f>
        <v/>
      </c>
      <c r="LK62" s="142" t="str">
        <f>IFERROR(VLOOKUP('2.Datos'!DC62,Listas!$D$44:$E$48,2,FALSE),"")</f>
        <v/>
      </c>
      <c r="LL62" s="151" t="str">
        <f t="shared" si="41"/>
        <v/>
      </c>
      <c r="LM62" s="151" t="str">
        <f t="shared" si="42"/>
        <v/>
      </c>
      <c r="LN62" s="103"/>
      <c r="LO62" s="142" t="str">
        <f>IFERROR(VLOOKUP('2.Datos'!DF62,Listas!$D$37:$E$41,2,FALSE),"")</f>
        <v/>
      </c>
      <c r="LP62" s="142" t="str">
        <f>IFERROR(VLOOKUP('2.Datos'!DG62,Listas!$D$44:$E$48,2,FALSE),"")</f>
        <v/>
      </c>
      <c r="LQ62" s="151" t="str">
        <f t="shared" si="43"/>
        <v/>
      </c>
      <c r="LR62" s="151" t="str">
        <f t="shared" si="44"/>
        <v/>
      </c>
      <c r="LS62" s="103"/>
      <c r="LT62" s="142" t="str">
        <f>IFERROR(VLOOKUP('2.Datos'!DJ62,Listas!$D$37:$E$41,2,FALSE),"")</f>
        <v/>
      </c>
      <c r="LU62" s="142" t="str">
        <f>IFERROR(VLOOKUP('2.Datos'!DK62,Listas!$D$44:$E$48,2,FALSE),"")</f>
        <v/>
      </c>
      <c r="LV62" s="151" t="str">
        <f t="shared" si="45"/>
        <v/>
      </c>
      <c r="LW62" s="151" t="str">
        <f t="shared" si="46"/>
        <v/>
      </c>
      <c r="LX62" s="103"/>
      <c r="LY62" s="142" t="str">
        <f>IFERROR(VLOOKUP('2.Datos'!DN62,Listas!$D$37:$E$41,2,FALSE),"")</f>
        <v/>
      </c>
      <c r="LZ62" s="142" t="str">
        <f>IFERROR(VLOOKUP('2.Datos'!DO62,Listas!$D$44:$E$48,2,FALSE),"")</f>
        <v/>
      </c>
      <c r="MA62" s="151" t="str">
        <f t="shared" si="47"/>
        <v/>
      </c>
      <c r="MB62" s="151" t="str">
        <f t="shared" si="48"/>
        <v/>
      </c>
      <c r="MC62" s="103"/>
      <c r="MD62" s="142" t="str">
        <f>IFERROR(VLOOKUP('2.Datos'!DR62,Listas!$D$37:$E$41,2,FALSE),"")</f>
        <v/>
      </c>
      <c r="ME62" s="142" t="str">
        <f>IFERROR(VLOOKUP('2.Datos'!DS62,Listas!$D$44:$E$48,2,FALSE),"")</f>
        <v/>
      </c>
      <c r="MF62" s="151" t="str">
        <f t="shared" si="49"/>
        <v/>
      </c>
      <c r="MG62" s="151" t="str">
        <f t="shared" si="50"/>
        <v/>
      </c>
      <c r="MH62"/>
    </row>
    <row r="63" spans="1:346" ht="46.5" customHeight="1" x14ac:dyDescent="0.25">
      <c r="A63" s="232"/>
      <c r="B63" s="223"/>
      <c r="C63" s="223"/>
      <c r="D63" s="225"/>
      <c r="E63" s="225"/>
      <c r="F63" s="226"/>
      <c r="G63" s="223"/>
      <c r="H63" s="226"/>
      <c r="I63" s="226"/>
      <c r="J63" s="226"/>
      <c r="K63" s="226"/>
      <c r="L63" s="227"/>
      <c r="M63" s="224"/>
      <c r="N63" s="228"/>
      <c r="O63" s="228"/>
      <c r="P63" s="228"/>
      <c r="Q63" s="228"/>
      <c r="R63" s="228"/>
      <c r="S63" s="228"/>
      <c r="T63" s="228"/>
      <c r="U63" s="228"/>
      <c r="V63" s="223"/>
      <c r="W63" s="223"/>
      <c r="X63" s="229" t="str">
        <f>IF(AND(HP63&gt;=32,HP63&lt;=80),Listas!$G$36,IF(AND(HP63&gt;=16,HP63&lt;=24),Listas!$G$37,IF(AND(HP63&gt;=5,HP63&lt;=12),Listas!$G$38,IF(AND(HP63&gt;=1,HP63&lt;=4),Listas!$G$39,"-"))))</f>
        <v>-</v>
      </c>
      <c r="Y63" s="230" t="str">
        <f t="shared" si="2"/>
        <v/>
      </c>
      <c r="Z63" s="230" t="str">
        <f>IFERROR(VLOOKUP(L63,Listas!$H$4:$I$8,2,FALSE),"")</f>
        <v/>
      </c>
      <c r="AA63" s="233"/>
      <c r="AB63" s="234"/>
      <c r="AC63" s="231"/>
      <c r="AD63" s="223"/>
      <c r="AE63" s="223"/>
      <c r="AF63" s="113" t="str">
        <f>IF(AND(HU63&gt;=32,HU63&lt;=80),Listas!$G$36,IF(AND(HU63&gt;=16,HU63&lt;=24),Listas!$G$37,IF(AND(HU63&gt;=5,HU63&lt;=12),Listas!$G$38,IF(AND(HU63&gt;=1,HU63&lt;=4),Listas!$G$39,"-"))))</f>
        <v>-</v>
      </c>
      <c r="AG63" s="226"/>
      <c r="AH63" s="223"/>
      <c r="AI63" s="223"/>
      <c r="AJ63" s="113" t="str">
        <f>IF(AND(HZ63&gt;=32,HZ63&lt;=80),Listas!$G$36,IF(AND(HZ63&gt;=16,HZ63&lt;=24),Listas!$G$37,IF(AND(HZ63&gt;=5,HZ63&lt;=12),Listas!$G$38,IF(AND(HZ63&gt;=1,HZ63&lt;=4),Listas!$G$39,"-"))))</f>
        <v>-</v>
      </c>
      <c r="AK63" s="226"/>
      <c r="AL63" s="223"/>
      <c r="AM63" s="223"/>
      <c r="AN63" s="113" t="str">
        <f>IF(AND(IE63&gt;=32,IE63&lt;=80),Listas!$G$36,IF(AND(IE63&gt;=16,IE63&lt;=24),Listas!$G$37,IF(AND(IE63&gt;=5,IE63&lt;=12),Listas!$G$38,IF(AND(IE63&gt;=1,IE63&lt;=4),Listas!$G$39,"-"))))</f>
        <v>-</v>
      </c>
      <c r="AO63" s="226"/>
      <c r="AP63" s="223"/>
      <c r="AQ63" s="223"/>
      <c r="AR63" s="113" t="str">
        <f>IF(AND(IJ63&gt;=32,IJ63&lt;=80),Listas!$G$36,IF(AND(IJ63&gt;=16,IJ63&lt;=24),Listas!$G$37,IF(AND(IJ63&gt;=5,IJ63&lt;=12),Listas!$G$38,IF(AND(IJ63&gt;=1,IJ63&lt;=4),Listas!$G$39,"-"))))</f>
        <v>-</v>
      </c>
      <c r="AS63" s="226"/>
      <c r="AT63" s="223"/>
      <c r="AU63" s="223"/>
      <c r="AV63" s="113" t="str">
        <f>IF(AND(IO63&gt;=32,IO63&lt;=80),Listas!$G$36,IF(AND(IO63&gt;=16,IO63&lt;=24),Listas!$G$37,IF(AND(IO63&gt;=5,IO63&lt;=12),Listas!$G$38,IF(AND(IO63&gt;=1,IO63&lt;=4),Listas!$G$39,"-"))))</f>
        <v>-</v>
      </c>
      <c r="AW63" s="226"/>
      <c r="AX63" s="223"/>
      <c r="AY63" s="223"/>
      <c r="AZ63" s="113" t="str">
        <f>IF(AND(IT63&gt;=32,IT63&lt;=80),Listas!$G$36,IF(AND(IT63&gt;=16,IT63&lt;=24),Listas!$G$37,IF(AND(IT63&gt;=5,IT63&lt;=12),Listas!$G$38,IF(AND(IT63&gt;=1,IT63&lt;=4),Listas!$G$39,"-"))))</f>
        <v>-</v>
      </c>
      <c r="BA63" s="226"/>
      <c r="BB63" s="223"/>
      <c r="BC63" s="223"/>
      <c r="BD63" s="113" t="str">
        <f>IF(AND(IY63&gt;=32,IY63&lt;=80),Listas!$G$36,IF(AND(IY63&gt;=16,IY63&lt;=24),Listas!$G$37,IF(AND(IY63&gt;=5,IY63&lt;=12),Listas!$G$38,IF(AND(IY63&gt;=1,IY63&lt;=4),Listas!$G$39,"-"))))</f>
        <v>-</v>
      </c>
      <c r="BE63" s="226"/>
      <c r="BF63" s="223"/>
      <c r="BG63" s="223"/>
      <c r="BH63" s="113" t="str">
        <f>IF(AND(JD63&gt;=32,JD63&lt;=80),Listas!$G$36,IF(AND(JD63&gt;=16,JD63&lt;=24),Listas!$G$37,IF(AND(JD63&gt;=5,JD63&lt;=12),Listas!$G$38,IF(AND(JD63&gt;=1,JD63&lt;=4),Listas!$G$39,"-"))))</f>
        <v>-</v>
      </c>
      <c r="BI63" s="226"/>
      <c r="BJ63" s="223"/>
      <c r="BK63" s="223"/>
      <c r="BL63" s="113" t="str">
        <f>IF(AND(JI63&gt;=32,JI63&lt;=80),Listas!$G$36,IF(AND(JI63&gt;=16,JI63&lt;=24),Listas!$G$37,IF(AND(JI63&gt;=5,JI63&lt;=12),Listas!$G$38,IF(AND(JI63&gt;=1,JI63&lt;=4),Listas!$G$39,"-"))))</f>
        <v>-</v>
      </c>
      <c r="BM63" s="226"/>
      <c r="BN63" s="223"/>
      <c r="BO63" s="223"/>
      <c r="BP63" s="113" t="str">
        <f>IF(AND(JN63&gt;=32,JN63&lt;=80),Listas!$G$36,IF(AND(JN63&gt;=16,JN63&lt;=24),Listas!$G$37,IF(AND(JN63&gt;=5,JN63&lt;=12),Listas!$G$38,IF(AND(JN63&gt;=1,JN63&lt;=4),Listas!$G$39,"-"))))</f>
        <v>-</v>
      </c>
      <c r="BQ63" s="226"/>
      <c r="BR63" s="223"/>
      <c r="BS63" s="223"/>
      <c r="BT63" s="113" t="str">
        <f>IF(AND(JS63&gt;=32,JS63&lt;=80),Listas!$G$36,IF(AND(JS63&gt;=16,JS63&lt;=24),Listas!$G$37,IF(AND(JS63&gt;=5,JS63&lt;=12),Listas!$G$38,IF(AND(JS63&gt;=1,JS63&lt;=4),Listas!$G$39,"-"))))</f>
        <v>-</v>
      </c>
      <c r="BU63" s="226"/>
      <c r="BV63" s="223"/>
      <c r="BW63" s="223"/>
      <c r="BX63" s="113" t="str">
        <f>IF(AND(JX63&gt;=32,JX63&lt;=80),Listas!$G$36,IF(AND(JX63&gt;=16,JX63&lt;=24),Listas!$G$37,IF(AND(JX63&gt;=5,JX63&lt;=12),Listas!$G$38,IF(AND(JX63&gt;=1,JX63&lt;=4),Listas!$G$39,"-"))))</f>
        <v>-</v>
      </c>
      <c r="BY63" s="226"/>
      <c r="BZ63" s="223"/>
      <c r="CA63" s="223"/>
      <c r="CB63" s="113" t="str">
        <f>IF(AND(KC63&gt;=32,KC63&lt;=80),Listas!$G$36,IF(AND(KC63&gt;=16,KC63&lt;=24),Listas!$G$37,IF(AND(KC63&gt;=5,KC63&lt;=12),Listas!$G$38,IF(AND(KC63&gt;=1,KC63&lt;=4),Listas!$G$39,"-"))))</f>
        <v>-</v>
      </c>
      <c r="CC63" s="226"/>
      <c r="CD63" s="223"/>
      <c r="CE63" s="223"/>
      <c r="CF63" s="113" t="str">
        <f>IF(AND(KH63&gt;=32,KH63&lt;=80),Listas!$G$36,IF(AND(KH63&gt;=16,KH63&lt;=24),Listas!$G$37,IF(AND(KH63&gt;=5,KH63&lt;=12),Listas!$G$38,IF(AND(KH63&gt;=1,KH63&lt;=4),Listas!$G$39,"-"))))</f>
        <v>-</v>
      </c>
      <c r="CG63" s="226"/>
      <c r="CH63" s="223"/>
      <c r="CI63" s="223"/>
      <c r="CJ63" s="113" t="str">
        <f>IF(AND(KM63&gt;=32,KM63&lt;=80),Listas!$G$36,IF(AND(KM63&gt;=16,KM63&lt;=24),Listas!$G$37,IF(AND(KM63&gt;=5,KM63&lt;=12),Listas!$G$38,IF(AND(KM63&gt;=1,KM63&lt;=4),Listas!$G$39,"-"))))</f>
        <v>-</v>
      </c>
      <c r="CK63" s="226"/>
      <c r="CL63" s="223"/>
      <c r="CM63" s="223"/>
      <c r="CN63" s="113" t="str">
        <f>IF(AND(KR63&gt;=32,KR63&lt;=80),Listas!$G$36,IF(AND(KR63&gt;=16,KR63&lt;=24),Listas!$G$37,IF(AND(KR63&gt;=5,KR63&lt;=12),Listas!$G$38,IF(AND(KR63&gt;=1,KR63&lt;=4),Listas!$G$39,"-"))))</f>
        <v>-</v>
      </c>
      <c r="CO63" s="226"/>
      <c r="CP63" s="223"/>
      <c r="CQ63" s="223"/>
      <c r="CR63" s="113" t="str">
        <f>IF(AND(KW63&gt;=32,KW63&lt;=80),Listas!$G$36,IF(AND(KW63&gt;=16,KW63&lt;=24),Listas!$G$37,IF(AND(KW63&gt;=5,KW63&lt;=12),Listas!$G$38,IF(AND(KW63&gt;=1,KW63&lt;=4),Listas!$G$39,"-"))))</f>
        <v>-</v>
      </c>
      <c r="CS63" s="226"/>
      <c r="CT63" s="223"/>
      <c r="CU63" s="223"/>
      <c r="CV63" s="113" t="str">
        <f>IF(AND(LB63&gt;=32,LB63&lt;=80),Listas!$G$36,IF(AND(LB63&gt;=16,LB63&lt;=24),Listas!$G$37,IF(AND(LB63&gt;=5,LB63&lt;=12),Listas!$G$38,IF(AND(LB63&gt;=1,LB63&lt;=4),Listas!$G$39,"-"))))</f>
        <v>-</v>
      </c>
      <c r="CW63" s="226"/>
      <c r="CX63" s="223"/>
      <c r="CY63" s="223"/>
      <c r="CZ63" s="113" t="str">
        <f>IF(AND(LG63&gt;=32,LG63&lt;=80),Listas!$G$36,IF(AND(LG63&gt;=16,LG63&lt;=24),Listas!$G$37,IF(AND(LG63&gt;=5,LG63&lt;=12),Listas!$G$38,IF(AND(LG63&gt;=1,LG63&lt;=4),Listas!$G$39,"-"))))</f>
        <v>-</v>
      </c>
      <c r="DA63" s="226"/>
      <c r="DB63" s="223"/>
      <c r="DC63" s="223"/>
      <c r="DD63" s="113" t="str">
        <f>IF(AND(LL63&gt;=32,LL63&lt;=80),Listas!$G$36,IF(AND(LL63&gt;=16,LL63&lt;=24),Listas!$G$37,IF(AND(LL63&gt;=5,LL63&lt;=12),Listas!$G$38,IF(AND(LL63&gt;=1,LL63&lt;=4),Listas!$G$39,"-"))))</f>
        <v>-</v>
      </c>
      <c r="DE63" s="226"/>
      <c r="DF63" s="223"/>
      <c r="DG63" s="223"/>
      <c r="DH63" s="113" t="str">
        <f>IF(AND(LQ63&gt;=32,LQ63&lt;=80),Listas!$G$36,IF(AND(LQ63&gt;=16,LQ63&lt;=24),Listas!$G$37,IF(AND(LQ63&gt;=5,LQ63&lt;=12),Listas!$G$38,IF(AND(LQ63&gt;=1,LQ63&lt;=4),Listas!$G$39,"-"))))</f>
        <v>-</v>
      </c>
      <c r="DI63" s="226"/>
      <c r="DJ63" s="223"/>
      <c r="DK63" s="223"/>
      <c r="DL63" s="113" t="str">
        <f>IF(AND(LV63&gt;=32,LV63&lt;=80),Listas!$G$36,IF(AND(LV63&gt;=16,LV63&lt;=24),Listas!$G$37,IF(AND(LV63&gt;=5,LV63&lt;=12),Listas!$G$38,IF(AND(LV63&gt;=1,LV63&lt;=4),Listas!$G$39,"-"))))</f>
        <v>-</v>
      </c>
      <c r="DM63" s="226"/>
      <c r="DN63" s="223"/>
      <c r="DO63" s="223"/>
      <c r="DP63" s="113" t="str">
        <f>IF(AND(MA63&gt;=32,MA63&lt;=80),Listas!$G$36,IF(AND(MA63&gt;=16,MA63&lt;=24),Listas!$G$37,IF(AND(MA63&gt;=5,MA63&lt;=12),Listas!$G$38,IF(AND(MA63&gt;=1,MA63&lt;=4),Listas!$G$39,"-"))))</f>
        <v>-</v>
      </c>
      <c r="DQ63" s="226"/>
      <c r="DR63" s="223"/>
      <c r="DS63" s="223"/>
      <c r="DT63" s="113" t="str">
        <f>IF(AND(MF63&gt;=32,MF63&lt;=80),Listas!$G$36,IF(AND(MF63&gt;=16,MF63&lt;=24),Listas!$G$37,IF(AND(MF63&gt;=5,MF63&lt;=12),Listas!$G$38,IF(AND(MF63&gt;=1,MF63&lt;=4),Listas!$G$39,"-"))))</f>
        <v>-</v>
      </c>
      <c r="HM63" s="150" t="str">
        <f>IF('2.Datos'!A63&lt;&gt;"",'2.Datos'!A63,"")</f>
        <v/>
      </c>
      <c r="HN63" s="142" t="str">
        <f>IFERROR(VLOOKUP('2.Datos'!V63,Listas!$D$37:$E$41,2,FALSE),"")</f>
        <v/>
      </c>
      <c r="HO63" s="142" t="str">
        <f>IFERROR(VLOOKUP('2.Datos'!W63,Listas!$D$44:$E$48,2,FALSE),"")</f>
        <v/>
      </c>
      <c r="HP63" s="142" t="str">
        <f t="shared" si="51"/>
        <v/>
      </c>
      <c r="HQ63" s="151" t="str">
        <f t="shared" si="52"/>
        <v/>
      </c>
      <c r="HR63" s="103"/>
      <c r="HS63" s="142" t="str">
        <f>IFERROR(VLOOKUP('2.Datos'!AD63,Listas!$D$37:$E$41,2,FALSE),"")</f>
        <v/>
      </c>
      <c r="HT63" s="142" t="str">
        <f>IFERROR(VLOOKUP('2.Datos'!AE63,Listas!$D$44:$E$48,2,FALSE),"")</f>
        <v/>
      </c>
      <c r="HU63" s="151" t="str">
        <f t="shared" si="3"/>
        <v/>
      </c>
      <c r="HV63" s="151" t="str">
        <f t="shared" si="4"/>
        <v/>
      </c>
      <c r="HW63" s="103"/>
      <c r="HX63" s="142" t="str">
        <f>IFERROR(VLOOKUP('2.Datos'!AH63,Listas!$D$37:$E$41,2,FALSE),"")</f>
        <v/>
      </c>
      <c r="HY63" s="142" t="str">
        <f>IFERROR(VLOOKUP('2.Datos'!AI63,Listas!$D$44:$E$48,2,FALSE),"")</f>
        <v/>
      </c>
      <c r="HZ63" s="151" t="str">
        <f t="shared" si="5"/>
        <v/>
      </c>
      <c r="IA63" s="151" t="str">
        <f t="shared" si="6"/>
        <v/>
      </c>
      <c r="IB63" s="103"/>
      <c r="IC63" s="142" t="str">
        <f>IFERROR(VLOOKUP('2.Datos'!AL63,Listas!$D$37:$E$41,2,FALSE),"")</f>
        <v/>
      </c>
      <c r="ID63" s="142" t="str">
        <f>IFERROR(VLOOKUP('2.Datos'!AM63,Listas!$D$44:$E$48,2,FALSE),"")</f>
        <v/>
      </c>
      <c r="IE63" s="151" t="str">
        <f t="shared" si="7"/>
        <v/>
      </c>
      <c r="IF63" s="151" t="str">
        <f t="shared" si="8"/>
        <v/>
      </c>
      <c r="IG63" s="103"/>
      <c r="IH63" s="142" t="str">
        <f>IFERROR(VLOOKUP('2.Datos'!AP63,Listas!$D$37:$E$41,2,FALSE),"")</f>
        <v/>
      </c>
      <c r="II63" s="142" t="str">
        <f>IFERROR(VLOOKUP('2.Datos'!AQ63,Listas!$D$44:$E$48,2,FALSE),"")</f>
        <v/>
      </c>
      <c r="IJ63" s="151" t="str">
        <f t="shared" si="9"/>
        <v/>
      </c>
      <c r="IK63" s="151" t="str">
        <f t="shared" si="10"/>
        <v/>
      </c>
      <c r="IL63" s="103"/>
      <c r="IM63" s="142" t="str">
        <f>IFERROR(VLOOKUP('2.Datos'!AT63,Listas!$D$37:$E$41,2,FALSE),"")</f>
        <v/>
      </c>
      <c r="IN63" s="142" t="str">
        <f>IFERROR(VLOOKUP('2.Datos'!AU63,Listas!$D$44:$E$48,2,FALSE),"")</f>
        <v/>
      </c>
      <c r="IO63" s="151" t="str">
        <f t="shared" si="11"/>
        <v/>
      </c>
      <c r="IP63" s="151" t="str">
        <f t="shared" si="12"/>
        <v/>
      </c>
      <c r="IQ63" s="103"/>
      <c r="IR63" s="142" t="str">
        <f>IFERROR(VLOOKUP('2.Datos'!AX63,Listas!$D$37:$E$41,2,FALSE),"")</f>
        <v/>
      </c>
      <c r="IS63" s="142" t="str">
        <f>IFERROR(VLOOKUP('2.Datos'!AY63,Listas!$D$44:$E$48,2,FALSE),"")</f>
        <v/>
      </c>
      <c r="IT63" s="151" t="str">
        <f t="shared" si="13"/>
        <v/>
      </c>
      <c r="IU63" s="151" t="str">
        <f t="shared" si="14"/>
        <v/>
      </c>
      <c r="IV63" s="103"/>
      <c r="IW63" s="142" t="str">
        <f>IFERROR(VLOOKUP('2.Datos'!BB63,Listas!$D$37:$E$41,2,FALSE),"")</f>
        <v/>
      </c>
      <c r="IX63" s="142" t="str">
        <f>IFERROR(VLOOKUP('2.Datos'!BC63,Listas!$D$44:$E$48,2,FALSE),"")</f>
        <v/>
      </c>
      <c r="IY63" s="151" t="str">
        <f t="shared" si="15"/>
        <v/>
      </c>
      <c r="IZ63" s="151" t="str">
        <f t="shared" si="16"/>
        <v/>
      </c>
      <c r="JA63" s="103"/>
      <c r="JB63" s="142" t="str">
        <f>IFERROR(VLOOKUP('2.Datos'!BF63,Listas!$D$37:$E$41,2,FALSE),"")</f>
        <v/>
      </c>
      <c r="JC63" s="142" t="str">
        <f>IFERROR(VLOOKUP('2.Datos'!BG63,Listas!$D$44:$E$48,2,FALSE),"")</f>
        <v/>
      </c>
      <c r="JD63" s="151" t="str">
        <f t="shared" si="17"/>
        <v/>
      </c>
      <c r="JE63" s="151" t="str">
        <f t="shared" si="18"/>
        <v/>
      </c>
      <c r="JF63" s="103"/>
      <c r="JG63" s="142" t="str">
        <f>IFERROR(VLOOKUP('2.Datos'!BJ63,Listas!$D$37:$E$41,2,FALSE),"")</f>
        <v/>
      </c>
      <c r="JH63" s="142" t="str">
        <f>IFERROR(VLOOKUP('2.Datos'!BK63,Listas!$D$44:$E$48,2,FALSE),"")</f>
        <v/>
      </c>
      <c r="JI63" s="151" t="str">
        <f t="shared" si="19"/>
        <v/>
      </c>
      <c r="JJ63" s="151" t="str">
        <f t="shared" si="20"/>
        <v/>
      </c>
      <c r="JK63" s="103"/>
      <c r="JL63" s="142" t="str">
        <f>IFERROR(VLOOKUP('2.Datos'!BN63,Listas!$D$37:$E$41,2,FALSE),"")</f>
        <v/>
      </c>
      <c r="JM63" s="142" t="str">
        <f>IFERROR(VLOOKUP('2.Datos'!BO63,Listas!$D$44:$E$48,2,FALSE),"")</f>
        <v/>
      </c>
      <c r="JN63" s="151" t="str">
        <f t="shared" si="21"/>
        <v/>
      </c>
      <c r="JO63" s="151" t="str">
        <f t="shared" si="22"/>
        <v/>
      </c>
      <c r="JP63" s="103"/>
      <c r="JQ63" s="142" t="str">
        <f>IFERROR(VLOOKUP('2.Datos'!BR63,Listas!$D$37:$E$41,2,FALSE),"")</f>
        <v/>
      </c>
      <c r="JR63" s="142" t="str">
        <f>IFERROR(VLOOKUP('2.Datos'!BS63,Listas!$D$44:$E$48,2,FALSE),"")</f>
        <v/>
      </c>
      <c r="JS63" s="151" t="str">
        <f t="shared" si="23"/>
        <v/>
      </c>
      <c r="JT63" s="151" t="str">
        <f t="shared" si="24"/>
        <v/>
      </c>
      <c r="JU63" s="103"/>
      <c r="JV63" s="142" t="str">
        <f>IFERROR(VLOOKUP('2.Datos'!BV63,Listas!$D$37:$E$41,2,FALSE),"")</f>
        <v/>
      </c>
      <c r="JW63" s="142" t="str">
        <f>IFERROR(VLOOKUP('2.Datos'!BW63,Listas!$D$44:$E$48,2,FALSE),"")</f>
        <v/>
      </c>
      <c r="JX63" s="151" t="str">
        <f t="shared" si="25"/>
        <v/>
      </c>
      <c r="JY63" s="151" t="str">
        <f t="shared" si="26"/>
        <v/>
      </c>
      <c r="JZ63" s="103"/>
      <c r="KA63" s="142" t="str">
        <f>IFERROR(VLOOKUP('2.Datos'!BZ63,Listas!$D$37:$E$41,2,FALSE),"")</f>
        <v/>
      </c>
      <c r="KB63" s="142" t="str">
        <f>IFERROR(VLOOKUP('2.Datos'!CA63,Listas!$D$44:$E$48,2,FALSE),"")</f>
        <v/>
      </c>
      <c r="KC63" s="151" t="str">
        <f t="shared" si="27"/>
        <v/>
      </c>
      <c r="KD63" s="151" t="str">
        <f t="shared" si="28"/>
        <v/>
      </c>
      <c r="KE63" s="103"/>
      <c r="KF63" s="142" t="str">
        <f>IFERROR(VLOOKUP('2.Datos'!CD63,Listas!$D$37:$E$41,2,FALSE),"")</f>
        <v/>
      </c>
      <c r="KG63" s="142" t="str">
        <f>IFERROR(VLOOKUP('2.Datos'!CE63,Listas!$D$44:$E$48,2,FALSE),"")</f>
        <v/>
      </c>
      <c r="KH63" s="151" t="str">
        <f t="shared" si="29"/>
        <v/>
      </c>
      <c r="KI63" s="151" t="str">
        <f t="shared" si="30"/>
        <v/>
      </c>
      <c r="KJ63" s="103"/>
      <c r="KK63" s="142" t="str">
        <f>IFERROR(VLOOKUP('2.Datos'!CH63,Listas!$D$37:$E$41,2,FALSE),"")</f>
        <v/>
      </c>
      <c r="KL63" s="142" t="str">
        <f>IFERROR(VLOOKUP('2.Datos'!CI63,Listas!$D$44:$E$48,2,FALSE),"")</f>
        <v/>
      </c>
      <c r="KM63" s="151" t="str">
        <f t="shared" si="31"/>
        <v/>
      </c>
      <c r="KN63" s="151" t="str">
        <f t="shared" si="32"/>
        <v/>
      </c>
      <c r="KO63" s="103"/>
      <c r="KP63" s="142" t="str">
        <f>IFERROR(VLOOKUP('2.Datos'!CL63,Listas!$D$37:$E$41,2,FALSE),"")</f>
        <v/>
      </c>
      <c r="KQ63" s="142" t="str">
        <f>IFERROR(VLOOKUP('2.Datos'!CM63,Listas!$D$44:$E$48,2,FALSE),"")</f>
        <v/>
      </c>
      <c r="KR63" s="151" t="str">
        <f t="shared" si="33"/>
        <v/>
      </c>
      <c r="KS63" s="151" t="str">
        <f t="shared" si="34"/>
        <v/>
      </c>
      <c r="KT63" s="103"/>
      <c r="KU63" s="142" t="str">
        <f>IFERROR(VLOOKUP('2.Datos'!CP63,Listas!$D$37:$E$41,2,FALSE),"")</f>
        <v/>
      </c>
      <c r="KV63" s="142" t="str">
        <f>IFERROR(VLOOKUP('2.Datos'!CQ63,Listas!$D$44:$E$48,2,FALSE),"")</f>
        <v/>
      </c>
      <c r="KW63" s="151" t="str">
        <f t="shared" si="35"/>
        <v/>
      </c>
      <c r="KX63" s="151" t="str">
        <f t="shared" si="36"/>
        <v/>
      </c>
      <c r="KY63" s="103"/>
      <c r="KZ63" s="142" t="str">
        <f>IFERROR(VLOOKUP('2.Datos'!CT63,Listas!$D$37:$E$41,2,FALSE),"")</f>
        <v/>
      </c>
      <c r="LA63" s="142" t="str">
        <f>IFERROR(VLOOKUP('2.Datos'!CU63,Listas!$D$44:$E$48,2,FALSE),"")</f>
        <v/>
      </c>
      <c r="LB63" s="151" t="str">
        <f t="shared" si="37"/>
        <v/>
      </c>
      <c r="LC63" s="151" t="str">
        <f t="shared" si="38"/>
        <v/>
      </c>
      <c r="LD63" s="103"/>
      <c r="LE63" s="142" t="str">
        <f>IFERROR(VLOOKUP('2.Datos'!CX63,Listas!$D$37:$E$41,2,FALSE),"")</f>
        <v/>
      </c>
      <c r="LF63" s="142" t="str">
        <f>IFERROR(VLOOKUP('2.Datos'!CY63,Listas!$D$44:$E$48,2,FALSE),"")</f>
        <v/>
      </c>
      <c r="LG63" s="151" t="str">
        <f t="shared" si="39"/>
        <v/>
      </c>
      <c r="LH63" s="151" t="str">
        <f t="shared" si="40"/>
        <v/>
      </c>
      <c r="LI63" s="103"/>
      <c r="LJ63" s="142" t="str">
        <f>IFERROR(VLOOKUP('2.Datos'!DB63,Listas!$D$37:$E$41,2,FALSE),"")</f>
        <v/>
      </c>
      <c r="LK63" s="142" t="str">
        <f>IFERROR(VLOOKUP('2.Datos'!DC63,Listas!$D$44:$E$48,2,FALSE),"")</f>
        <v/>
      </c>
      <c r="LL63" s="151" t="str">
        <f t="shared" si="41"/>
        <v/>
      </c>
      <c r="LM63" s="151" t="str">
        <f t="shared" si="42"/>
        <v/>
      </c>
      <c r="LN63" s="103"/>
      <c r="LO63" s="142" t="str">
        <f>IFERROR(VLOOKUP('2.Datos'!DF63,Listas!$D$37:$E$41,2,FALSE),"")</f>
        <v/>
      </c>
      <c r="LP63" s="142" t="str">
        <f>IFERROR(VLOOKUP('2.Datos'!DG63,Listas!$D$44:$E$48,2,FALSE),"")</f>
        <v/>
      </c>
      <c r="LQ63" s="151" t="str">
        <f t="shared" si="43"/>
        <v/>
      </c>
      <c r="LR63" s="151" t="str">
        <f t="shared" si="44"/>
        <v/>
      </c>
      <c r="LS63" s="103"/>
      <c r="LT63" s="142" t="str">
        <f>IFERROR(VLOOKUP('2.Datos'!DJ63,Listas!$D$37:$E$41,2,FALSE),"")</f>
        <v/>
      </c>
      <c r="LU63" s="142" t="str">
        <f>IFERROR(VLOOKUP('2.Datos'!DK63,Listas!$D$44:$E$48,2,FALSE),"")</f>
        <v/>
      </c>
      <c r="LV63" s="151" t="str">
        <f t="shared" si="45"/>
        <v/>
      </c>
      <c r="LW63" s="151" t="str">
        <f t="shared" si="46"/>
        <v/>
      </c>
      <c r="LX63" s="103"/>
      <c r="LY63" s="142" t="str">
        <f>IFERROR(VLOOKUP('2.Datos'!DN63,Listas!$D$37:$E$41,2,FALSE),"")</f>
        <v/>
      </c>
      <c r="LZ63" s="142" t="str">
        <f>IFERROR(VLOOKUP('2.Datos'!DO63,Listas!$D$44:$E$48,2,FALSE),"")</f>
        <v/>
      </c>
      <c r="MA63" s="151" t="str">
        <f t="shared" si="47"/>
        <v/>
      </c>
      <c r="MB63" s="151" t="str">
        <f t="shared" si="48"/>
        <v/>
      </c>
      <c r="MC63" s="103"/>
      <c r="MD63" s="142" t="str">
        <f>IFERROR(VLOOKUP('2.Datos'!DR63,Listas!$D$37:$E$41,2,FALSE),"")</f>
        <v/>
      </c>
      <c r="ME63" s="142" t="str">
        <f>IFERROR(VLOOKUP('2.Datos'!DS63,Listas!$D$44:$E$48,2,FALSE),"")</f>
        <v/>
      </c>
      <c r="MF63" s="151" t="str">
        <f t="shared" si="49"/>
        <v/>
      </c>
      <c r="MG63" s="151" t="str">
        <f t="shared" si="50"/>
        <v/>
      </c>
      <c r="MH63"/>
    </row>
    <row r="64" spans="1:346" ht="46.5" customHeight="1" x14ac:dyDescent="0.25">
      <c r="A64" s="232"/>
      <c r="B64" s="223"/>
      <c r="C64" s="223"/>
      <c r="D64" s="225"/>
      <c r="E64" s="225"/>
      <c r="F64" s="226"/>
      <c r="G64" s="223"/>
      <c r="H64" s="226"/>
      <c r="I64" s="226"/>
      <c r="J64" s="226"/>
      <c r="K64" s="226"/>
      <c r="L64" s="227"/>
      <c r="M64" s="224"/>
      <c r="N64" s="228"/>
      <c r="O64" s="228"/>
      <c r="P64" s="228"/>
      <c r="Q64" s="228"/>
      <c r="R64" s="228"/>
      <c r="S64" s="228"/>
      <c r="T64" s="228"/>
      <c r="U64" s="228"/>
      <c r="V64" s="223"/>
      <c r="W64" s="223"/>
      <c r="X64" s="229" t="str">
        <f>IF(AND(HP64&gt;=32,HP64&lt;=80),Listas!$G$36,IF(AND(HP64&gt;=16,HP64&lt;=24),Listas!$G$37,IF(AND(HP64&gt;=5,HP64&lt;=12),Listas!$G$38,IF(AND(HP64&gt;=1,HP64&lt;=4),Listas!$G$39,"-"))))</f>
        <v>-</v>
      </c>
      <c r="Y64" s="230" t="str">
        <f t="shared" si="2"/>
        <v/>
      </c>
      <c r="Z64" s="230" t="str">
        <f>IFERROR(VLOOKUP(L64,Listas!$H$4:$I$8,2,FALSE),"")</f>
        <v/>
      </c>
      <c r="AA64" s="233"/>
      <c r="AB64" s="234"/>
      <c r="AC64" s="231"/>
      <c r="AD64" s="223"/>
      <c r="AE64" s="223"/>
      <c r="AF64" s="113" t="str">
        <f>IF(AND(HU64&gt;=32,HU64&lt;=80),Listas!$G$36,IF(AND(HU64&gt;=16,HU64&lt;=24),Listas!$G$37,IF(AND(HU64&gt;=5,HU64&lt;=12),Listas!$G$38,IF(AND(HU64&gt;=1,HU64&lt;=4),Listas!$G$39,"-"))))</f>
        <v>-</v>
      </c>
      <c r="AG64" s="226"/>
      <c r="AH64" s="223"/>
      <c r="AI64" s="223"/>
      <c r="AJ64" s="113" t="str">
        <f>IF(AND(HZ64&gt;=32,HZ64&lt;=80),Listas!$G$36,IF(AND(HZ64&gt;=16,HZ64&lt;=24),Listas!$G$37,IF(AND(HZ64&gt;=5,HZ64&lt;=12),Listas!$G$38,IF(AND(HZ64&gt;=1,HZ64&lt;=4),Listas!$G$39,"-"))))</f>
        <v>-</v>
      </c>
      <c r="AK64" s="226"/>
      <c r="AL64" s="223"/>
      <c r="AM64" s="223"/>
      <c r="AN64" s="113" t="str">
        <f>IF(AND(IE64&gt;=32,IE64&lt;=80),Listas!$G$36,IF(AND(IE64&gt;=16,IE64&lt;=24),Listas!$G$37,IF(AND(IE64&gt;=5,IE64&lt;=12),Listas!$G$38,IF(AND(IE64&gt;=1,IE64&lt;=4),Listas!$G$39,"-"))))</f>
        <v>-</v>
      </c>
      <c r="AO64" s="226"/>
      <c r="AP64" s="223"/>
      <c r="AQ64" s="223"/>
      <c r="AR64" s="113" t="str">
        <f>IF(AND(IJ64&gt;=32,IJ64&lt;=80),Listas!$G$36,IF(AND(IJ64&gt;=16,IJ64&lt;=24),Listas!$G$37,IF(AND(IJ64&gt;=5,IJ64&lt;=12),Listas!$G$38,IF(AND(IJ64&gt;=1,IJ64&lt;=4),Listas!$G$39,"-"))))</f>
        <v>-</v>
      </c>
      <c r="AS64" s="226"/>
      <c r="AT64" s="223"/>
      <c r="AU64" s="223"/>
      <c r="AV64" s="113" t="str">
        <f>IF(AND(IO64&gt;=32,IO64&lt;=80),Listas!$G$36,IF(AND(IO64&gt;=16,IO64&lt;=24),Listas!$G$37,IF(AND(IO64&gt;=5,IO64&lt;=12),Listas!$G$38,IF(AND(IO64&gt;=1,IO64&lt;=4),Listas!$G$39,"-"))))</f>
        <v>-</v>
      </c>
      <c r="AW64" s="226"/>
      <c r="AX64" s="223"/>
      <c r="AY64" s="223"/>
      <c r="AZ64" s="113" t="str">
        <f>IF(AND(IT64&gt;=32,IT64&lt;=80),Listas!$G$36,IF(AND(IT64&gt;=16,IT64&lt;=24),Listas!$G$37,IF(AND(IT64&gt;=5,IT64&lt;=12),Listas!$G$38,IF(AND(IT64&gt;=1,IT64&lt;=4),Listas!$G$39,"-"))))</f>
        <v>-</v>
      </c>
      <c r="BA64" s="226"/>
      <c r="BB64" s="223"/>
      <c r="BC64" s="223"/>
      <c r="BD64" s="113" t="str">
        <f>IF(AND(IY64&gt;=32,IY64&lt;=80),Listas!$G$36,IF(AND(IY64&gt;=16,IY64&lt;=24),Listas!$G$37,IF(AND(IY64&gt;=5,IY64&lt;=12),Listas!$G$38,IF(AND(IY64&gt;=1,IY64&lt;=4),Listas!$G$39,"-"))))</f>
        <v>-</v>
      </c>
      <c r="BE64" s="226"/>
      <c r="BF64" s="223"/>
      <c r="BG64" s="223"/>
      <c r="BH64" s="113" t="str">
        <f>IF(AND(JD64&gt;=32,JD64&lt;=80),Listas!$G$36,IF(AND(JD64&gt;=16,JD64&lt;=24),Listas!$G$37,IF(AND(JD64&gt;=5,JD64&lt;=12),Listas!$G$38,IF(AND(JD64&gt;=1,JD64&lt;=4),Listas!$G$39,"-"))))</f>
        <v>-</v>
      </c>
      <c r="BI64" s="226"/>
      <c r="BJ64" s="223"/>
      <c r="BK64" s="223"/>
      <c r="BL64" s="113" t="str">
        <f>IF(AND(JI64&gt;=32,JI64&lt;=80),Listas!$G$36,IF(AND(JI64&gt;=16,JI64&lt;=24),Listas!$G$37,IF(AND(JI64&gt;=5,JI64&lt;=12),Listas!$G$38,IF(AND(JI64&gt;=1,JI64&lt;=4),Listas!$G$39,"-"))))</f>
        <v>-</v>
      </c>
      <c r="BM64" s="226"/>
      <c r="BN64" s="223"/>
      <c r="BO64" s="223"/>
      <c r="BP64" s="113" t="str">
        <f>IF(AND(JN64&gt;=32,JN64&lt;=80),Listas!$G$36,IF(AND(JN64&gt;=16,JN64&lt;=24),Listas!$G$37,IF(AND(JN64&gt;=5,JN64&lt;=12),Listas!$G$38,IF(AND(JN64&gt;=1,JN64&lt;=4),Listas!$G$39,"-"))))</f>
        <v>-</v>
      </c>
      <c r="BQ64" s="226"/>
      <c r="BR64" s="223"/>
      <c r="BS64" s="223"/>
      <c r="BT64" s="113" t="str">
        <f>IF(AND(JS64&gt;=32,JS64&lt;=80),Listas!$G$36,IF(AND(JS64&gt;=16,JS64&lt;=24),Listas!$G$37,IF(AND(JS64&gt;=5,JS64&lt;=12),Listas!$G$38,IF(AND(JS64&gt;=1,JS64&lt;=4),Listas!$G$39,"-"))))</f>
        <v>-</v>
      </c>
      <c r="BU64" s="226"/>
      <c r="BV64" s="223"/>
      <c r="BW64" s="223"/>
      <c r="BX64" s="113" t="str">
        <f>IF(AND(JX64&gt;=32,JX64&lt;=80),Listas!$G$36,IF(AND(JX64&gt;=16,JX64&lt;=24),Listas!$G$37,IF(AND(JX64&gt;=5,JX64&lt;=12),Listas!$G$38,IF(AND(JX64&gt;=1,JX64&lt;=4),Listas!$G$39,"-"))))</f>
        <v>-</v>
      </c>
      <c r="BY64" s="226"/>
      <c r="BZ64" s="223"/>
      <c r="CA64" s="223"/>
      <c r="CB64" s="113" t="str">
        <f>IF(AND(KC64&gt;=32,KC64&lt;=80),Listas!$G$36,IF(AND(KC64&gt;=16,KC64&lt;=24),Listas!$G$37,IF(AND(KC64&gt;=5,KC64&lt;=12),Listas!$G$38,IF(AND(KC64&gt;=1,KC64&lt;=4),Listas!$G$39,"-"))))</f>
        <v>-</v>
      </c>
      <c r="CC64" s="226"/>
      <c r="CD64" s="223"/>
      <c r="CE64" s="223"/>
      <c r="CF64" s="113" t="str">
        <f>IF(AND(KH64&gt;=32,KH64&lt;=80),Listas!$G$36,IF(AND(KH64&gt;=16,KH64&lt;=24),Listas!$G$37,IF(AND(KH64&gt;=5,KH64&lt;=12),Listas!$G$38,IF(AND(KH64&gt;=1,KH64&lt;=4),Listas!$G$39,"-"))))</f>
        <v>-</v>
      </c>
      <c r="CG64" s="226"/>
      <c r="CH64" s="223"/>
      <c r="CI64" s="223"/>
      <c r="CJ64" s="113" t="str">
        <f>IF(AND(KM64&gt;=32,KM64&lt;=80),Listas!$G$36,IF(AND(KM64&gt;=16,KM64&lt;=24),Listas!$G$37,IF(AND(KM64&gt;=5,KM64&lt;=12),Listas!$G$38,IF(AND(KM64&gt;=1,KM64&lt;=4),Listas!$G$39,"-"))))</f>
        <v>-</v>
      </c>
      <c r="CK64" s="226"/>
      <c r="CL64" s="223"/>
      <c r="CM64" s="223"/>
      <c r="CN64" s="113" t="str">
        <f>IF(AND(KR64&gt;=32,KR64&lt;=80),Listas!$G$36,IF(AND(KR64&gt;=16,KR64&lt;=24),Listas!$G$37,IF(AND(KR64&gt;=5,KR64&lt;=12),Listas!$G$38,IF(AND(KR64&gt;=1,KR64&lt;=4),Listas!$G$39,"-"))))</f>
        <v>-</v>
      </c>
      <c r="CO64" s="226"/>
      <c r="CP64" s="223"/>
      <c r="CQ64" s="223"/>
      <c r="CR64" s="113" t="str">
        <f>IF(AND(KW64&gt;=32,KW64&lt;=80),Listas!$G$36,IF(AND(KW64&gt;=16,KW64&lt;=24),Listas!$G$37,IF(AND(KW64&gt;=5,KW64&lt;=12),Listas!$G$38,IF(AND(KW64&gt;=1,KW64&lt;=4),Listas!$G$39,"-"))))</f>
        <v>-</v>
      </c>
      <c r="CS64" s="226"/>
      <c r="CT64" s="223"/>
      <c r="CU64" s="223"/>
      <c r="CV64" s="113" t="str">
        <f>IF(AND(LB64&gt;=32,LB64&lt;=80),Listas!$G$36,IF(AND(LB64&gt;=16,LB64&lt;=24),Listas!$G$37,IF(AND(LB64&gt;=5,LB64&lt;=12),Listas!$G$38,IF(AND(LB64&gt;=1,LB64&lt;=4),Listas!$G$39,"-"))))</f>
        <v>-</v>
      </c>
      <c r="CW64" s="226"/>
      <c r="CX64" s="223"/>
      <c r="CY64" s="223"/>
      <c r="CZ64" s="113" t="str">
        <f>IF(AND(LG64&gt;=32,LG64&lt;=80),Listas!$G$36,IF(AND(LG64&gt;=16,LG64&lt;=24),Listas!$G$37,IF(AND(LG64&gt;=5,LG64&lt;=12),Listas!$G$38,IF(AND(LG64&gt;=1,LG64&lt;=4),Listas!$G$39,"-"))))</f>
        <v>-</v>
      </c>
      <c r="DA64" s="226"/>
      <c r="DB64" s="223"/>
      <c r="DC64" s="223"/>
      <c r="DD64" s="113" t="str">
        <f>IF(AND(LL64&gt;=32,LL64&lt;=80),Listas!$G$36,IF(AND(LL64&gt;=16,LL64&lt;=24),Listas!$G$37,IF(AND(LL64&gt;=5,LL64&lt;=12),Listas!$G$38,IF(AND(LL64&gt;=1,LL64&lt;=4),Listas!$G$39,"-"))))</f>
        <v>-</v>
      </c>
      <c r="DE64" s="226"/>
      <c r="DF64" s="223"/>
      <c r="DG64" s="223"/>
      <c r="DH64" s="113" t="str">
        <f>IF(AND(LQ64&gt;=32,LQ64&lt;=80),Listas!$G$36,IF(AND(LQ64&gt;=16,LQ64&lt;=24),Listas!$G$37,IF(AND(LQ64&gt;=5,LQ64&lt;=12),Listas!$G$38,IF(AND(LQ64&gt;=1,LQ64&lt;=4),Listas!$G$39,"-"))))</f>
        <v>-</v>
      </c>
      <c r="DI64" s="226"/>
      <c r="DJ64" s="223"/>
      <c r="DK64" s="223"/>
      <c r="DL64" s="113" t="str">
        <f>IF(AND(LV64&gt;=32,LV64&lt;=80),Listas!$G$36,IF(AND(LV64&gt;=16,LV64&lt;=24),Listas!$G$37,IF(AND(LV64&gt;=5,LV64&lt;=12),Listas!$G$38,IF(AND(LV64&gt;=1,LV64&lt;=4),Listas!$G$39,"-"))))</f>
        <v>-</v>
      </c>
      <c r="DM64" s="226"/>
      <c r="DN64" s="223"/>
      <c r="DO64" s="223"/>
      <c r="DP64" s="113" t="str">
        <f>IF(AND(MA64&gt;=32,MA64&lt;=80),Listas!$G$36,IF(AND(MA64&gt;=16,MA64&lt;=24),Listas!$G$37,IF(AND(MA64&gt;=5,MA64&lt;=12),Listas!$G$38,IF(AND(MA64&gt;=1,MA64&lt;=4),Listas!$G$39,"-"))))</f>
        <v>-</v>
      </c>
      <c r="DQ64" s="226"/>
      <c r="DR64" s="223"/>
      <c r="DS64" s="223"/>
      <c r="DT64" s="113" t="str">
        <f>IF(AND(MF64&gt;=32,MF64&lt;=80),Listas!$G$36,IF(AND(MF64&gt;=16,MF64&lt;=24),Listas!$G$37,IF(AND(MF64&gt;=5,MF64&lt;=12),Listas!$G$38,IF(AND(MF64&gt;=1,MF64&lt;=4),Listas!$G$39,"-"))))</f>
        <v>-</v>
      </c>
      <c r="HM64" s="150" t="str">
        <f>IF('2.Datos'!A64&lt;&gt;"",'2.Datos'!A64,"")</f>
        <v/>
      </c>
      <c r="HN64" s="142" t="str">
        <f>IFERROR(VLOOKUP('2.Datos'!V64,Listas!$D$37:$E$41,2,FALSE),"")</f>
        <v/>
      </c>
      <c r="HO64" s="142" t="str">
        <f>IFERROR(VLOOKUP('2.Datos'!W64,Listas!$D$44:$E$48,2,FALSE),"")</f>
        <v/>
      </c>
      <c r="HP64" s="142" t="str">
        <f t="shared" si="51"/>
        <v/>
      </c>
      <c r="HQ64" s="151" t="str">
        <f t="shared" si="52"/>
        <v/>
      </c>
      <c r="HR64" s="103"/>
      <c r="HS64" s="142" t="str">
        <f>IFERROR(VLOOKUP('2.Datos'!AD64,Listas!$D$37:$E$41,2,FALSE),"")</f>
        <v/>
      </c>
      <c r="HT64" s="142" t="str">
        <f>IFERROR(VLOOKUP('2.Datos'!AE64,Listas!$D$44:$E$48,2,FALSE),"")</f>
        <v/>
      </c>
      <c r="HU64" s="151" t="str">
        <f t="shared" si="3"/>
        <v/>
      </c>
      <c r="HV64" s="151" t="str">
        <f t="shared" si="4"/>
        <v/>
      </c>
      <c r="HW64" s="103"/>
      <c r="HX64" s="142" t="str">
        <f>IFERROR(VLOOKUP('2.Datos'!AH64,Listas!$D$37:$E$41,2,FALSE),"")</f>
        <v/>
      </c>
      <c r="HY64" s="142" t="str">
        <f>IFERROR(VLOOKUP('2.Datos'!AI64,Listas!$D$44:$E$48,2,FALSE),"")</f>
        <v/>
      </c>
      <c r="HZ64" s="151" t="str">
        <f t="shared" si="5"/>
        <v/>
      </c>
      <c r="IA64" s="151" t="str">
        <f t="shared" si="6"/>
        <v/>
      </c>
      <c r="IB64" s="103"/>
      <c r="IC64" s="142" t="str">
        <f>IFERROR(VLOOKUP('2.Datos'!AL64,Listas!$D$37:$E$41,2,FALSE),"")</f>
        <v/>
      </c>
      <c r="ID64" s="142" t="str">
        <f>IFERROR(VLOOKUP('2.Datos'!AM64,Listas!$D$44:$E$48,2,FALSE),"")</f>
        <v/>
      </c>
      <c r="IE64" s="151" t="str">
        <f t="shared" si="7"/>
        <v/>
      </c>
      <c r="IF64" s="151" t="str">
        <f t="shared" si="8"/>
        <v/>
      </c>
      <c r="IG64" s="103"/>
      <c r="IH64" s="142" t="str">
        <f>IFERROR(VLOOKUP('2.Datos'!AP64,Listas!$D$37:$E$41,2,FALSE),"")</f>
        <v/>
      </c>
      <c r="II64" s="142" t="str">
        <f>IFERROR(VLOOKUP('2.Datos'!AQ64,Listas!$D$44:$E$48,2,FALSE),"")</f>
        <v/>
      </c>
      <c r="IJ64" s="151" t="str">
        <f t="shared" si="9"/>
        <v/>
      </c>
      <c r="IK64" s="151" t="str">
        <f t="shared" si="10"/>
        <v/>
      </c>
      <c r="IL64" s="103"/>
      <c r="IM64" s="142" t="str">
        <f>IFERROR(VLOOKUP('2.Datos'!AT64,Listas!$D$37:$E$41,2,FALSE),"")</f>
        <v/>
      </c>
      <c r="IN64" s="142" t="str">
        <f>IFERROR(VLOOKUP('2.Datos'!AU64,Listas!$D$44:$E$48,2,FALSE),"")</f>
        <v/>
      </c>
      <c r="IO64" s="151" t="str">
        <f t="shared" si="11"/>
        <v/>
      </c>
      <c r="IP64" s="151" t="str">
        <f t="shared" si="12"/>
        <v/>
      </c>
      <c r="IQ64" s="103"/>
      <c r="IR64" s="142" t="str">
        <f>IFERROR(VLOOKUP('2.Datos'!AX64,Listas!$D$37:$E$41,2,FALSE),"")</f>
        <v/>
      </c>
      <c r="IS64" s="142" t="str">
        <f>IFERROR(VLOOKUP('2.Datos'!AY64,Listas!$D$44:$E$48,2,FALSE),"")</f>
        <v/>
      </c>
      <c r="IT64" s="151" t="str">
        <f t="shared" si="13"/>
        <v/>
      </c>
      <c r="IU64" s="151" t="str">
        <f t="shared" si="14"/>
        <v/>
      </c>
      <c r="IV64" s="103"/>
      <c r="IW64" s="142" t="str">
        <f>IFERROR(VLOOKUP('2.Datos'!BB64,Listas!$D$37:$E$41,2,FALSE),"")</f>
        <v/>
      </c>
      <c r="IX64" s="142" t="str">
        <f>IFERROR(VLOOKUP('2.Datos'!BC64,Listas!$D$44:$E$48,2,FALSE),"")</f>
        <v/>
      </c>
      <c r="IY64" s="151" t="str">
        <f t="shared" si="15"/>
        <v/>
      </c>
      <c r="IZ64" s="151" t="str">
        <f t="shared" si="16"/>
        <v/>
      </c>
      <c r="JA64" s="103"/>
      <c r="JB64" s="142" t="str">
        <f>IFERROR(VLOOKUP('2.Datos'!BF64,Listas!$D$37:$E$41,2,FALSE),"")</f>
        <v/>
      </c>
      <c r="JC64" s="142" t="str">
        <f>IFERROR(VLOOKUP('2.Datos'!BG64,Listas!$D$44:$E$48,2,FALSE),"")</f>
        <v/>
      </c>
      <c r="JD64" s="151" t="str">
        <f t="shared" si="17"/>
        <v/>
      </c>
      <c r="JE64" s="151" t="str">
        <f t="shared" si="18"/>
        <v/>
      </c>
      <c r="JF64" s="103"/>
      <c r="JG64" s="142" t="str">
        <f>IFERROR(VLOOKUP('2.Datos'!BJ64,Listas!$D$37:$E$41,2,FALSE),"")</f>
        <v/>
      </c>
      <c r="JH64" s="142" t="str">
        <f>IFERROR(VLOOKUP('2.Datos'!BK64,Listas!$D$44:$E$48,2,FALSE),"")</f>
        <v/>
      </c>
      <c r="JI64" s="151" t="str">
        <f t="shared" si="19"/>
        <v/>
      </c>
      <c r="JJ64" s="151" t="str">
        <f t="shared" si="20"/>
        <v/>
      </c>
      <c r="JK64" s="103"/>
      <c r="JL64" s="142" t="str">
        <f>IFERROR(VLOOKUP('2.Datos'!BN64,Listas!$D$37:$E$41,2,FALSE),"")</f>
        <v/>
      </c>
      <c r="JM64" s="142" t="str">
        <f>IFERROR(VLOOKUP('2.Datos'!BO64,Listas!$D$44:$E$48,2,FALSE),"")</f>
        <v/>
      </c>
      <c r="JN64" s="151" t="str">
        <f t="shared" si="21"/>
        <v/>
      </c>
      <c r="JO64" s="151" t="str">
        <f t="shared" si="22"/>
        <v/>
      </c>
      <c r="JP64" s="103"/>
      <c r="JQ64" s="142" t="str">
        <f>IFERROR(VLOOKUP('2.Datos'!BR64,Listas!$D$37:$E$41,2,FALSE),"")</f>
        <v/>
      </c>
      <c r="JR64" s="142" t="str">
        <f>IFERROR(VLOOKUP('2.Datos'!BS64,Listas!$D$44:$E$48,2,FALSE),"")</f>
        <v/>
      </c>
      <c r="JS64" s="151" t="str">
        <f t="shared" si="23"/>
        <v/>
      </c>
      <c r="JT64" s="151" t="str">
        <f t="shared" si="24"/>
        <v/>
      </c>
      <c r="JU64" s="103"/>
      <c r="JV64" s="142" t="str">
        <f>IFERROR(VLOOKUP('2.Datos'!BV64,Listas!$D$37:$E$41,2,FALSE),"")</f>
        <v/>
      </c>
      <c r="JW64" s="142" t="str">
        <f>IFERROR(VLOOKUP('2.Datos'!BW64,Listas!$D$44:$E$48,2,FALSE),"")</f>
        <v/>
      </c>
      <c r="JX64" s="151" t="str">
        <f t="shared" si="25"/>
        <v/>
      </c>
      <c r="JY64" s="151" t="str">
        <f t="shared" si="26"/>
        <v/>
      </c>
      <c r="JZ64" s="103"/>
      <c r="KA64" s="142" t="str">
        <f>IFERROR(VLOOKUP('2.Datos'!BZ64,Listas!$D$37:$E$41,2,FALSE),"")</f>
        <v/>
      </c>
      <c r="KB64" s="142" t="str">
        <f>IFERROR(VLOOKUP('2.Datos'!CA64,Listas!$D$44:$E$48,2,FALSE),"")</f>
        <v/>
      </c>
      <c r="KC64" s="151" t="str">
        <f t="shared" si="27"/>
        <v/>
      </c>
      <c r="KD64" s="151" t="str">
        <f t="shared" si="28"/>
        <v/>
      </c>
      <c r="KE64" s="103"/>
      <c r="KF64" s="142" t="str">
        <f>IFERROR(VLOOKUP('2.Datos'!CD64,Listas!$D$37:$E$41,2,FALSE),"")</f>
        <v/>
      </c>
      <c r="KG64" s="142" t="str">
        <f>IFERROR(VLOOKUP('2.Datos'!CE64,Listas!$D$44:$E$48,2,FALSE),"")</f>
        <v/>
      </c>
      <c r="KH64" s="151" t="str">
        <f t="shared" si="29"/>
        <v/>
      </c>
      <c r="KI64" s="151" t="str">
        <f t="shared" si="30"/>
        <v/>
      </c>
      <c r="KJ64" s="103"/>
      <c r="KK64" s="142" t="str">
        <f>IFERROR(VLOOKUP('2.Datos'!CH64,Listas!$D$37:$E$41,2,FALSE),"")</f>
        <v/>
      </c>
      <c r="KL64" s="142" t="str">
        <f>IFERROR(VLOOKUP('2.Datos'!CI64,Listas!$D$44:$E$48,2,FALSE),"")</f>
        <v/>
      </c>
      <c r="KM64" s="151" t="str">
        <f t="shared" si="31"/>
        <v/>
      </c>
      <c r="KN64" s="151" t="str">
        <f t="shared" si="32"/>
        <v/>
      </c>
      <c r="KO64" s="103"/>
      <c r="KP64" s="142" t="str">
        <f>IFERROR(VLOOKUP('2.Datos'!CL64,Listas!$D$37:$E$41,2,FALSE),"")</f>
        <v/>
      </c>
      <c r="KQ64" s="142" t="str">
        <f>IFERROR(VLOOKUP('2.Datos'!CM64,Listas!$D$44:$E$48,2,FALSE),"")</f>
        <v/>
      </c>
      <c r="KR64" s="151" t="str">
        <f t="shared" si="33"/>
        <v/>
      </c>
      <c r="KS64" s="151" t="str">
        <f t="shared" si="34"/>
        <v/>
      </c>
      <c r="KT64" s="103"/>
      <c r="KU64" s="142" t="str">
        <f>IFERROR(VLOOKUP('2.Datos'!CP64,Listas!$D$37:$E$41,2,FALSE),"")</f>
        <v/>
      </c>
      <c r="KV64" s="142" t="str">
        <f>IFERROR(VLOOKUP('2.Datos'!CQ64,Listas!$D$44:$E$48,2,FALSE),"")</f>
        <v/>
      </c>
      <c r="KW64" s="151" t="str">
        <f t="shared" si="35"/>
        <v/>
      </c>
      <c r="KX64" s="151" t="str">
        <f t="shared" si="36"/>
        <v/>
      </c>
      <c r="KY64" s="103"/>
      <c r="KZ64" s="142" t="str">
        <f>IFERROR(VLOOKUP('2.Datos'!CT64,Listas!$D$37:$E$41,2,FALSE),"")</f>
        <v/>
      </c>
      <c r="LA64" s="142" t="str">
        <f>IFERROR(VLOOKUP('2.Datos'!CU64,Listas!$D$44:$E$48,2,FALSE),"")</f>
        <v/>
      </c>
      <c r="LB64" s="151" t="str">
        <f t="shared" si="37"/>
        <v/>
      </c>
      <c r="LC64" s="151" t="str">
        <f t="shared" si="38"/>
        <v/>
      </c>
      <c r="LD64" s="103"/>
      <c r="LE64" s="142" t="str">
        <f>IFERROR(VLOOKUP('2.Datos'!CX64,Listas!$D$37:$E$41,2,FALSE),"")</f>
        <v/>
      </c>
      <c r="LF64" s="142" t="str">
        <f>IFERROR(VLOOKUP('2.Datos'!CY64,Listas!$D$44:$E$48,2,FALSE),"")</f>
        <v/>
      </c>
      <c r="LG64" s="151" t="str">
        <f t="shared" si="39"/>
        <v/>
      </c>
      <c r="LH64" s="151" t="str">
        <f t="shared" si="40"/>
        <v/>
      </c>
      <c r="LI64" s="103"/>
      <c r="LJ64" s="142" t="str">
        <f>IFERROR(VLOOKUP('2.Datos'!DB64,Listas!$D$37:$E$41,2,FALSE),"")</f>
        <v/>
      </c>
      <c r="LK64" s="142" t="str">
        <f>IFERROR(VLOOKUP('2.Datos'!DC64,Listas!$D$44:$E$48,2,FALSE),"")</f>
        <v/>
      </c>
      <c r="LL64" s="151" t="str">
        <f t="shared" si="41"/>
        <v/>
      </c>
      <c r="LM64" s="151" t="str">
        <f t="shared" si="42"/>
        <v/>
      </c>
      <c r="LN64" s="103"/>
      <c r="LO64" s="142" t="str">
        <f>IFERROR(VLOOKUP('2.Datos'!DF64,Listas!$D$37:$E$41,2,FALSE),"")</f>
        <v/>
      </c>
      <c r="LP64" s="142" t="str">
        <f>IFERROR(VLOOKUP('2.Datos'!DG64,Listas!$D$44:$E$48,2,FALSE),"")</f>
        <v/>
      </c>
      <c r="LQ64" s="151" t="str">
        <f t="shared" si="43"/>
        <v/>
      </c>
      <c r="LR64" s="151" t="str">
        <f t="shared" si="44"/>
        <v/>
      </c>
      <c r="LS64" s="103"/>
      <c r="LT64" s="142" t="str">
        <f>IFERROR(VLOOKUP('2.Datos'!DJ64,Listas!$D$37:$E$41,2,FALSE),"")</f>
        <v/>
      </c>
      <c r="LU64" s="142" t="str">
        <f>IFERROR(VLOOKUP('2.Datos'!DK64,Listas!$D$44:$E$48,2,FALSE),"")</f>
        <v/>
      </c>
      <c r="LV64" s="151" t="str">
        <f t="shared" si="45"/>
        <v/>
      </c>
      <c r="LW64" s="151" t="str">
        <f t="shared" si="46"/>
        <v/>
      </c>
      <c r="LX64" s="103"/>
      <c r="LY64" s="142" t="str">
        <f>IFERROR(VLOOKUP('2.Datos'!DN64,Listas!$D$37:$E$41,2,FALSE),"")</f>
        <v/>
      </c>
      <c r="LZ64" s="142" t="str">
        <f>IFERROR(VLOOKUP('2.Datos'!DO64,Listas!$D$44:$E$48,2,FALSE),"")</f>
        <v/>
      </c>
      <c r="MA64" s="151" t="str">
        <f t="shared" si="47"/>
        <v/>
      </c>
      <c r="MB64" s="151" t="str">
        <f t="shared" si="48"/>
        <v/>
      </c>
      <c r="MC64" s="103"/>
      <c r="MD64" s="142" t="str">
        <f>IFERROR(VLOOKUP('2.Datos'!DR64,Listas!$D$37:$E$41,2,FALSE),"")</f>
        <v/>
      </c>
      <c r="ME64" s="142" t="str">
        <f>IFERROR(VLOOKUP('2.Datos'!DS64,Listas!$D$44:$E$48,2,FALSE),"")</f>
        <v/>
      </c>
      <c r="MF64" s="151" t="str">
        <f t="shared" si="49"/>
        <v/>
      </c>
      <c r="MG64" s="151" t="str">
        <f t="shared" si="50"/>
        <v/>
      </c>
      <c r="MH64"/>
    </row>
    <row r="65" spans="1:346" ht="46.5" customHeight="1" x14ac:dyDescent="0.25">
      <c r="A65" s="232"/>
      <c r="B65" s="223"/>
      <c r="C65" s="223"/>
      <c r="D65" s="225"/>
      <c r="E65" s="225"/>
      <c r="F65" s="226"/>
      <c r="G65" s="223"/>
      <c r="H65" s="226"/>
      <c r="I65" s="226"/>
      <c r="J65" s="226"/>
      <c r="K65" s="226"/>
      <c r="L65" s="227"/>
      <c r="M65" s="224"/>
      <c r="N65" s="228"/>
      <c r="O65" s="228"/>
      <c r="P65" s="228"/>
      <c r="Q65" s="228"/>
      <c r="R65" s="228"/>
      <c r="S65" s="228"/>
      <c r="T65" s="228"/>
      <c r="U65" s="228"/>
      <c r="V65" s="223"/>
      <c r="W65" s="223"/>
      <c r="X65" s="229" t="str">
        <f>IF(AND(HP65&gt;=32,HP65&lt;=80),Listas!$G$36,IF(AND(HP65&gt;=16,HP65&lt;=24),Listas!$G$37,IF(AND(HP65&gt;=5,HP65&lt;=12),Listas!$G$38,IF(AND(HP65&gt;=1,HP65&lt;=4),Listas!$G$39,"-"))))</f>
        <v>-</v>
      </c>
      <c r="Y65" s="230" t="str">
        <f t="shared" si="2"/>
        <v/>
      </c>
      <c r="Z65" s="230" t="str">
        <f>IFERROR(VLOOKUP(L65,Listas!$H$4:$I$8,2,FALSE),"")</f>
        <v/>
      </c>
      <c r="AA65" s="233"/>
      <c r="AB65" s="234"/>
      <c r="AC65" s="231"/>
      <c r="AD65" s="223"/>
      <c r="AE65" s="223"/>
      <c r="AF65" s="113" t="str">
        <f>IF(AND(HU65&gt;=32,HU65&lt;=80),Listas!$G$36,IF(AND(HU65&gt;=16,HU65&lt;=24),Listas!$G$37,IF(AND(HU65&gt;=5,HU65&lt;=12),Listas!$G$38,IF(AND(HU65&gt;=1,HU65&lt;=4),Listas!$G$39,"-"))))</f>
        <v>-</v>
      </c>
      <c r="AG65" s="226"/>
      <c r="AH65" s="223"/>
      <c r="AI65" s="223"/>
      <c r="AJ65" s="113" t="str">
        <f>IF(AND(HZ65&gt;=32,HZ65&lt;=80),Listas!$G$36,IF(AND(HZ65&gt;=16,HZ65&lt;=24),Listas!$G$37,IF(AND(HZ65&gt;=5,HZ65&lt;=12),Listas!$G$38,IF(AND(HZ65&gt;=1,HZ65&lt;=4),Listas!$G$39,"-"))))</f>
        <v>-</v>
      </c>
      <c r="AK65" s="226"/>
      <c r="AL65" s="223"/>
      <c r="AM65" s="223"/>
      <c r="AN65" s="113" t="str">
        <f>IF(AND(IE65&gt;=32,IE65&lt;=80),Listas!$G$36,IF(AND(IE65&gt;=16,IE65&lt;=24),Listas!$G$37,IF(AND(IE65&gt;=5,IE65&lt;=12),Listas!$G$38,IF(AND(IE65&gt;=1,IE65&lt;=4),Listas!$G$39,"-"))))</f>
        <v>-</v>
      </c>
      <c r="AO65" s="226"/>
      <c r="AP65" s="223"/>
      <c r="AQ65" s="223"/>
      <c r="AR65" s="113" t="str">
        <f>IF(AND(IJ65&gt;=32,IJ65&lt;=80),Listas!$G$36,IF(AND(IJ65&gt;=16,IJ65&lt;=24),Listas!$G$37,IF(AND(IJ65&gt;=5,IJ65&lt;=12),Listas!$G$38,IF(AND(IJ65&gt;=1,IJ65&lt;=4),Listas!$G$39,"-"))))</f>
        <v>-</v>
      </c>
      <c r="AS65" s="226"/>
      <c r="AT65" s="223"/>
      <c r="AU65" s="223"/>
      <c r="AV65" s="113" t="str">
        <f>IF(AND(IO65&gt;=32,IO65&lt;=80),Listas!$G$36,IF(AND(IO65&gt;=16,IO65&lt;=24),Listas!$G$37,IF(AND(IO65&gt;=5,IO65&lt;=12),Listas!$G$38,IF(AND(IO65&gt;=1,IO65&lt;=4),Listas!$G$39,"-"))))</f>
        <v>-</v>
      </c>
      <c r="AW65" s="226"/>
      <c r="AX65" s="223"/>
      <c r="AY65" s="223"/>
      <c r="AZ65" s="113" t="str">
        <f>IF(AND(IT65&gt;=32,IT65&lt;=80),Listas!$G$36,IF(AND(IT65&gt;=16,IT65&lt;=24),Listas!$G$37,IF(AND(IT65&gt;=5,IT65&lt;=12),Listas!$G$38,IF(AND(IT65&gt;=1,IT65&lt;=4),Listas!$G$39,"-"))))</f>
        <v>-</v>
      </c>
      <c r="BA65" s="226"/>
      <c r="BB65" s="223"/>
      <c r="BC65" s="223"/>
      <c r="BD65" s="113" t="str">
        <f>IF(AND(IY65&gt;=32,IY65&lt;=80),Listas!$G$36,IF(AND(IY65&gt;=16,IY65&lt;=24),Listas!$G$37,IF(AND(IY65&gt;=5,IY65&lt;=12),Listas!$G$38,IF(AND(IY65&gt;=1,IY65&lt;=4),Listas!$G$39,"-"))))</f>
        <v>-</v>
      </c>
      <c r="BE65" s="226"/>
      <c r="BF65" s="223"/>
      <c r="BG65" s="223"/>
      <c r="BH65" s="113" t="str">
        <f>IF(AND(JD65&gt;=32,JD65&lt;=80),Listas!$G$36,IF(AND(JD65&gt;=16,JD65&lt;=24),Listas!$G$37,IF(AND(JD65&gt;=5,JD65&lt;=12),Listas!$G$38,IF(AND(JD65&gt;=1,JD65&lt;=4),Listas!$G$39,"-"))))</f>
        <v>-</v>
      </c>
      <c r="BI65" s="226"/>
      <c r="BJ65" s="223"/>
      <c r="BK65" s="223"/>
      <c r="BL65" s="113" t="str">
        <f>IF(AND(JI65&gt;=32,JI65&lt;=80),Listas!$G$36,IF(AND(JI65&gt;=16,JI65&lt;=24),Listas!$G$37,IF(AND(JI65&gt;=5,JI65&lt;=12),Listas!$G$38,IF(AND(JI65&gt;=1,JI65&lt;=4),Listas!$G$39,"-"))))</f>
        <v>-</v>
      </c>
      <c r="BM65" s="226"/>
      <c r="BN65" s="223"/>
      <c r="BO65" s="223"/>
      <c r="BP65" s="113" t="str">
        <f>IF(AND(JN65&gt;=32,JN65&lt;=80),Listas!$G$36,IF(AND(JN65&gt;=16,JN65&lt;=24),Listas!$G$37,IF(AND(JN65&gt;=5,JN65&lt;=12),Listas!$G$38,IF(AND(JN65&gt;=1,JN65&lt;=4),Listas!$G$39,"-"))))</f>
        <v>-</v>
      </c>
      <c r="BQ65" s="226"/>
      <c r="BR65" s="223"/>
      <c r="BS65" s="223"/>
      <c r="BT65" s="113" t="str">
        <f>IF(AND(JS65&gt;=32,JS65&lt;=80),Listas!$G$36,IF(AND(JS65&gt;=16,JS65&lt;=24),Listas!$G$37,IF(AND(JS65&gt;=5,JS65&lt;=12),Listas!$G$38,IF(AND(JS65&gt;=1,JS65&lt;=4),Listas!$G$39,"-"))))</f>
        <v>-</v>
      </c>
      <c r="BU65" s="226"/>
      <c r="BV65" s="223"/>
      <c r="BW65" s="223"/>
      <c r="BX65" s="113" t="str">
        <f>IF(AND(JX65&gt;=32,JX65&lt;=80),Listas!$G$36,IF(AND(JX65&gt;=16,JX65&lt;=24),Listas!$G$37,IF(AND(JX65&gt;=5,JX65&lt;=12),Listas!$G$38,IF(AND(JX65&gt;=1,JX65&lt;=4),Listas!$G$39,"-"))))</f>
        <v>-</v>
      </c>
      <c r="BY65" s="226"/>
      <c r="BZ65" s="223"/>
      <c r="CA65" s="223"/>
      <c r="CB65" s="113" t="str">
        <f>IF(AND(KC65&gt;=32,KC65&lt;=80),Listas!$G$36,IF(AND(KC65&gt;=16,KC65&lt;=24),Listas!$G$37,IF(AND(KC65&gt;=5,KC65&lt;=12),Listas!$G$38,IF(AND(KC65&gt;=1,KC65&lt;=4),Listas!$G$39,"-"))))</f>
        <v>-</v>
      </c>
      <c r="CC65" s="226"/>
      <c r="CD65" s="223"/>
      <c r="CE65" s="223"/>
      <c r="CF65" s="113" t="str">
        <f>IF(AND(KH65&gt;=32,KH65&lt;=80),Listas!$G$36,IF(AND(KH65&gt;=16,KH65&lt;=24),Listas!$G$37,IF(AND(KH65&gt;=5,KH65&lt;=12),Listas!$G$38,IF(AND(KH65&gt;=1,KH65&lt;=4),Listas!$G$39,"-"))))</f>
        <v>-</v>
      </c>
      <c r="CG65" s="226"/>
      <c r="CH65" s="223"/>
      <c r="CI65" s="223"/>
      <c r="CJ65" s="113" t="str">
        <f>IF(AND(KM65&gt;=32,KM65&lt;=80),Listas!$G$36,IF(AND(KM65&gt;=16,KM65&lt;=24),Listas!$G$37,IF(AND(KM65&gt;=5,KM65&lt;=12),Listas!$G$38,IF(AND(KM65&gt;=1,KM65&lt;=4),Listas!$G$39,"-"))))</f>
        <v>-</v>
      </c>
      <c r="CK65" s="226"/>
      <c r="CL65" s="223"/>
      <c r="CM65" s="223"/>
      <c r="CN65" s="113" t="str">
        <f>IF(AND(KR65&gt;=32,KR65&lt;=80),Listas!$G$36,IF(AND(KR65&gt;=16,KR65&lt;=24),Listas!$G$37,IF(AND(KR65&gt;=5,KR65&lt;=12),Listas!$G$38,IF(AND(KR65&gt;=1,KR65&lt;=4),Listas!$G$39,"-"))))</f>
        <v>-</v>
      </c>
      <c r="CO65" s="226"/>
      <c r="CP65" s="223"/>
      <c r="CQ65" s="223"/>
      <c r="CR65" s="113" t="str">
        <f>IF(AND(KW65&gt;=32,KW65&lt;=80),Listas!$G$36,IF(AND(KW65&gt;=16,KW65&lt;=24),Listas!$G$37,IF(AND(KW65&gt;=5,KW65&lt;=12),Listas!$G$38,IF(AND(KW65&gt;=1,KW65&lt;=4),Listas!$G$39,"-"))))</f>
        <v>-</v>
      </c>
      <c r="CS65" s="226"/>
      <c r="CT65" s="223"/>
      <c r="CU65" s="223"/>
      <c r="CV65" s="113" t="str">
        <f>IF(AND(LB65&gt;=32,LB65&lt;=80),Listas!$G$36,IF(AND(LB65&gt;=16,LB65&lt;=24),Listas!$G$37,IF(AND(LB65&gt;=5,LB65&lt;=12),Listas!$G$38,IF(AND(LB65&gt;=1,LB65&lt;=4),Listas!$G$39,"-"))))</f>
        <v>-</v>
      </c>
      <c r="CW65" s="226"/>
      <c r="CX65" s="223"/>
      <c r="CY65" s="223"/>
      <c r="CZ65" s="113" t="str">
        <f>IF(AND(LG65&gt;=32,LG65&lt;=80),Listas!$G$36,IF(AND(LG65&gt;=16,LG65&lt;=24),Listas!$G$37,IF(AND(LG65&gt;=5,LG65&lt;=12),Listas!$G$38,IF(AND(LG65&gt;=1,LG65&lt;=4),Listas!$G$39,"-"))))</f>
        <v>-</v>
      </c>
      <c r="DA65" s="226"/>
      <c r="DB65" s="223"/>
      <c r="DC65" s="223"/>
      <c r="DD65" s="113" t="str">
        <f>IF(AND(LL65&gt;=32,LL65&lt;=80),Listas!$G$36,IF(AND(LL65&gt;=16,LL65&lt;=24),Listas!$G$37,IF(AND(LL65&gt;=5,LL65&lt;=12),Listas!$G$38,IF(AND(LL65&gt;=1,LL65&lt;=4),Listas!$G$39,"-"))))</f>
        <v>-</v>
      </c>
      <c r="DE65" s="226"/>
      <c r="DF65" s="223"/>
      <c r="DG65" s="223"/>
      <c r="DH65" s="113" t="str">
        <f>IF(AND(LQ65&gt;=32,LQ65&lt;=80),Listas!$G$36,IF(AND(LQ65&gt;=16,LQ65&lt;=24),Listas!$G$37,IF(AND(LQ65&gt;=5,LQ65&lt;=12),Listas!$G$38,IF(AND(LQ65&gt;=1,LQ65&lt;=4),Listas!$G$39,"-"))))</f>
        <v>-</v>
      </c>
      <c r="DI65" s="226"/>
      <c r="DJ65" s="223"/>
      <c r="DK65" s="223"/>
      <c r="DL65" s="113" t="str">
        <f>IF(AND(LV65&gt;=32,LV65&lt;=80),Listas!$G$36,IF(AND(LV65&gt;=16,LV65&lt;=24),Listas!$G$37,IF(AND(LV65&gt;=5,LV65&lt;=12),Listas!$G$38,IF(AND(LV65&gt;=1,LV65&lt;=4),Listas!$G$39,"-"))))</f>
        <v>-</v>
      </c>
      <c r="DM65" s="226"/>
      <c r="DN65" s="223"/>
      <c r="DO65" s="223"/>
      <c r="DP65" s="113" t="str">
        <f>IF(AND(MA65&gt;=32,MA65&lt;=80),Listas!$G$36,IF(AND(MA65&gt;=16,MA65&lt;=24),Listas!$G$37,IF(AND(MA65&gt;=5,MA65&lt;=12),Listas!$G$38,IF(AND(MA65&gt;=1,MA65&lt;=4),Listas!$G$39,"-"))))</f>
        <v>-</v>
      </c>
      <c r="DQ65" s="226"/>
      <c r="DR65" s="223"/>
      <c r="DS65" s="223"/>
      <c r="DT65" s="113" t="str">
        <f>IF(AND(MF65&gt;=32,MF65&lt;=80),Listas!$G$36,IF(AND(MF65&gt;=16,MF65&lt;=24),Listas!$G$37,IF(AND(MF65&gt;=5,MF65&lt;=12),Listas!$G$38,IF(AND(MF65&gt;=1,MF65&lt;=4),Listas!$G$39,"-"))))</f>
        <v>-</v>
      </c>
      <c r="HM65" s="150" t="str">
        <f>IF('2.Datos'!A65&lt;&gt;"",'2.Datos'!A65,"")</f>
        <v/>
      </c>
      <c r="HN65" s="142" t="str">
        <f>IFERROR(VLOOKUP('2.Datos'!V65,Listas!$D$37:$E$41,2,FALSE),"")</f>
        <v/>
      </c>
      <c r="HO65" s="142" t="str">
        <f>IFERROR(VLOOKUP('2.Datos'!W65,Listas!$D$44:$E$48,2,FALSE),"")</f>
        <v/>
      </c>
      <c r="HP65" s="142" t="str">
        <f t="shared" si="51"/>
        <v/>
      </c>
      <c r="HQ65" s="151" t="str">
        <f t="shared" si="52"/>
        <v/>
      </c>
      <c r="HR65" s="103"/>
      <c r="HS65" s="142" t="str">
        <f>IFERROR(VLOOKUP('2.Datos'!AD65,Listas!$D$37:$E$41,2,FALSE),"")</f>
        <v/>
      </c>
      <c r="HT65" s="142" t="str">
        <f>IFERROR(VLOOKUP('2.Datos'!AE65,Listas!$D$44:$E$48,2,FALSE),"")</f>
        <v/>
      </c>
      <c r="HU65" s="151" t="str">
        <f t="shared" si="3"/>
        <v/>
      </c>
      <c r="HV65" s="151" t="str">
        <f t="shared" si="4"/>
        <v/>
      </c>
      <c r="HW65" s="103"/>
      <c r="HX65" s="142" t="str">
        <f>IFERROR(VLOOKUP('2.Datos'!AH65,Listas!$D$37:$E$41,2,FALSE),"")</f>
        <v/>
      </c>
      <c r="HY65" s="142" t="str">
        <f>IFERROR(VLOOKUP('2.Datos'!AI65,Listas!$D$44:$E$48,2,FALSE),"")</f>
        <v/>
      </c>
      <c r="HZ65" s="151" t="str">
        <f t="shared" si="5"/>
        <v/>
      </c>
      <c r="IA65" s="151" t="str">
        <f t="shared" si="6"/>
        <v/>
      </c>
      <c r="IB65" s="103"/>
      <c r="IC65" s="142" t="str">
        <f>IFERROR(VLOOKUP('2.Datos'!AL65,Listas!$D$37:$E$41,2,FALSE),"")</f>
        <v/>
      </c>
      <c r="ID65" s="142" t="str">
        <f>IFERROR(VLOOKUP('2.Datos'!AM65,Listas!$D$44:$E$48,2,FALSE),"")</f>
        <v/>
      </c>
      <c r="IE65" s="151" t="str">
        <f t="shared" si="7"/>
        <v/>
      </c>
      <c r="IF65" s="151" t="str">
        <f t="shared" si="8"/>
        <v/>
      </c>
      <c r="IG65" s="103"/>
      <c r="IH65" s="142" t="str">
        <f>IFERROR(VLOOKUP('2.Datos'!AP65,Listas!$D$37:$E$41,2,FALSE),"")</f>
        <v/>
      </c>
      <c r="II65" s="142" t="str">
        <f>IFERROR(VLOOKUP('2.Datos'!AQ65,Listas!$D$44:$E$48,2,FALSE),"")</f>
        <v/>
      </c>
      <c r="IJ65" s="151" t="str">
        <f t="shared" si="9"/>
        <v/>
      </c>
      <c r="IK65" s="151" t="str">
        <f t="shared" si="10"/>
        <v/>
      </c>
      <c r="IL65" s="103"/>
      <c r="IM65" s="142" t="str">
        <f>IFERROR(VLOOKUP('2.Datos'!AT65,Listas!$D$37:$E$41,2,FALSE),"")</f>
        <v/>
      </c>
      <c r="IN65" s="142" t="str">
        <f>IFERROR(VLOOKUP('2.Datos'!AU65,Listas!$D$44:$E$48,2,FALSE),"")</f>
        <v/>
      </c>
      <c r="IO65" s="151" t="str">
        <f t="shared" si="11"/>
        <v/>
      </c>
      <c r="IP65" s="151" t="str">
        <f t="shared" si="12"/>
        <v/>
      </c>
      <c r="IQ65" s="103"/>
      <c r="IR65" s="142" t="str">
        <f>IFERROR(VLOOKUP('2.Datos'!AX65,Listas!$D$37:$E$41,2,FALSE),"")</f>
        <v/>
      </c>
      <c r="IS65" s="142" t="str">
        <f>IFERROR(VLOOKUP('2.Datos'!AY65,Listas!$D$44:$E$48,2,FALSE),"")</f>
        <v/>
      </c>
      <c r="IT65" s="151" t="str">
        <f t="shared" si="13"/>
        <v/>
      </c>
      <c r="IU65" s="151" t="str">
        <f t="shared" si="14"/>
        <v/>
      </c>
      <c r="IV65" s="103"/>
      <c r="IW65" s="142" t="str">
        <f>IFERROR(VLOOKUP('2.Datos'!BB65,Listas!$D$37:$E$41,2,FALSE),"")</f>
        <v/>
      </c>
      <c r="IX65" s="142" t="str">
        <f>IFERROR(VLOOKUP('2.Datos'!BC65,Listas!$D$44:$E$48,2,FALSE),"")</f>
        <v/>
      </c>
      <c r="IY65" s="151" t="str">
        <f t="shared" si="15"/>
        <v/>
      </c>
      <c r="IZ65" s="151" t="str">
        <f t="shared" si="16"/>
        <v/>
      </c>
      <c r="JA65" s="103"/>
      <c r="JB65" s="142" t="str">
        <f>IFERROR(VLOOKUP('2.Datos'!BF65,Listas!$D$37:$E$41,2,FALSE),"")</f>
        <v/>
      </c>
      <c r="JC65" s="142" t="str">
        <f>IFERROR(VLOOKUP('2.Datos'!BG65,Listas!$D$44:$E$48,2,FALSE),"")</f>
        <v/>
      </c>
      <c r="JD65" s="151" t="str">
        <f t="shared" si="17"/>
        <v/>
      </c>
      <c r="JE65" s="151" t="str">
        <f t="shared" si="18"/>
        <v/>
      </c>
      <c r="JF65" s="103"/>
      <c r="JG65" s="142" t="str">
        <f>IFERROR(VLOOKUP('2.Datos'!BJ65,Listas!$D$37:$E$41,2,FALSE),"")</f>
        <v/>
      </c>
      <c r="JH65" s="142" t="str">
        <f>IFERROR(VLOOKUP('2.Datos'!BK65,Listas!$D$44:$E$48,2,FALSE),"")</f>
        <v/>
      </c>
      <c r="JI65" s="151" t="str">
        <f t="shared" si="19"/>
        <v/>
      </c>
      <c r="JJ65" s="151" t="str">
        <f t="shared" si="20"/>
        <v/>
      </c>
      <c r="JK65" s="103"/>
      <c r="JL65" s="142" t="str">
        <f>IFERROR(VLOOKUP('2.Datos'!BN65,Listas!$D$37:$E$41,2,FALSE),"")</f>
        <v/>
      </c>
      <c r="JM65" s="142" t="str">
        <f>IFERROR(VLOOKUP('2.Datos'!BO65,Listas!$D$44:$E$48,2,FALSE),"")</f>
        <v/>
      </c>
      <c r="JN65" s="151" t="str">
        <f t="shared" si="21"/>
        <v/>
      </c>
      <c r="JO65" s="151" t="str">
        <f t="shared" si="22"/>
        <v/>
      </c>
      <c r="JP65" s="103"/>
      <c r="JQ65" s="142" t="str">
        <f>IFERROR(VLOOKUP('2.Datos'!BR65,Listas!$D$37:$E$41,2,FALSE),"")</f>
        <v/>
      </c>
      <c r="JR65" s="142" t="str">
        <f>IFERROR(VLOOKUP('2.Datos'!BS65,Listas!$D$44:$E$48,2,FALSE),"")</f>
        <v/>
      </c>
      <c r="JS65" s="151" t="str">
        <f t="shared" si="23"/>
        <v/>
      </c>
      <c r="JT65" s="151" t="str">
        <f t="shared" si="24"/>
        <v/>
      </c>
      <c r="JU65" s="103"/>
      <c r="JV65" s="142" t="str">
        <f>IFERROR(VLOOKUP('2.Datos'!BV65,Listas!$D$37:$E$41,2,FALSE),"")</f>
        <v/>
      </c>
      <c r="JW65" s="142" t="str">
        <f>IFERROR(VLOOKUP('2.Datos'!BW65,Listas!$D$44:$E$48,2,FALSE),"")</f>
        <v/>
      </c>
      <c r="JX65" s="151" t="str">
        <f t="shared" si="25"/>
        <v/>
      </c>
      <c r="JY65" s="151" t="str">
        <f t="shared" si="26"/>
        <v/>
      </c>
      <c r="JZ65" s="103"/>
      <c r="KA65" s="142" t="str">
        <f>IFERROR(VLOOKUP('2.Datos'!BZ65,Listas!$D$37:$E$41,2,FALSE),"")</f>
        <v/>
      </c>
      <c r="KB65" s="142" t="str">
        <f>IFERROR(VLOOKUP('2.Datos'!CA65,Listas!$D$44:$E$48,2,FALSE),"")</f>
        <v/>
      </c>
      <c r="KC65" s="151" t="str">
        <f t="shared" si="27"/>
        <v/>
      </c>
      <c r="KD65" s="151" t="str">
        <f t="shared" si="28"/>
        <v/>
      </c>
      <c r="KE65" s="103"/>
      <c r="KF65" s="142" t="str">
        <f>IFERROR(VLOOKUP('2.Datos'!CD65,Listas!$D$37:$E$41,2,FALSE),"")</f>
        <v/>
      </c>
      <c r="KG65" s="142" t="str">
        <f>IFERROR(VLOOKUP('2.Datos'!CE65,Listas!$D$44:$E$48,2,FALSE),"")</f>
        <v/>
      </c>
      <c r="KH65" s="151" t="str">
        <f t="shared" si="29"/>
        <v/>
      </c>
      <c r="KI65" s="151" t="str">
        <f t="shared" si="30"/>
        <v/>
      </c>
      <c r="KJ65" s="103"/>
      <c r="KK65" s="142" t="str">
        <f>IFERROR(VLOOKUP('2.Datos'!CH65,Listas!$D$37:$E$41,2,FALSE),"")</f>
        <v/>
      </c>
      <c r="KL65" s="142" t="str">
        <f>IFERROR(VLOOKUP('2.Datos'!CI65,Listas!$D$44:$E$48,2,FALSE),"")</f>
        <v/>
      </c>
      <c r="KM65" s="151" t="str">
        <f t="shared" si="31"/>
        <v/>
      </c>
      <c r="KN65" s="151" t="str">
        <f t="shared" si="32"/>
        <v/>
      </c>
      <c r="KO65" s="103"/>
      <c r="KP65" s="142" t="str">
        <f>IFERROR(VLOOKUP('2.Datos'!CL65,Listas!$D$37:$E$41,2,FALSE),"")</f>
        <v/>
      </c>
      <c r="KQ65" s="142" t="str">
        <f>IFERROR(VLOOKUP('2.Datos'!CM65,Listas!$D$44:$E$48,2,FALSE),"")</f>
        <v/>
      </c>
      <c r="KR65" s="151" t="str">
        <f t="shared" si="33"/>
        <v/>
      </c>
      <c r="KS65" s="151" t="str">
        <f t="shared" si="34"/>
        <v/>
      </c>
      <c r="KT65" s="103"/>
      <c r="KU65" s="142" t="str">
        <f>IFERROR(VLOOKUP('2.Datos'!CP65,Listas!$D$37:$E$41,2,FALSE),"")</f>
        <v/>
      </c>
      <c r="KV65" s="142" t="str">
        <f>IFERROR(VLOOKUP('2.Datos'!CQ65,Listas!$D$44:$E$48,2,FALSE),"")</f>
        <v/>
      </c>
      <c r="KW65" s="151" t="str">
        <f t="shared" si="35"/>
        <v/>
      </c>
      <c r="KX65" s="151" t="str">
        <f t="shared" si="36"/>
        <v/>
      </c>
      <c r="KY65" s="103"/>
      <c r="KZ65" s="142" t="str">
        <f>IFERROR(VLOOKUP('2.Datos'!CT65,Listas!$D$37:$E$41,2,FALSE),"")</f>
        <v/>
      </c>
      <c r="LA65" s="142" t="str">
        <f>IFERROR(VLOOKUP('2.Datos'!CU65,Listas!$D$44:$E$48,2,FALSE),"")</f>
        <v/>
      </c>
      <c r="LB65" s="151" t="str">
        <f t="shared" si="37"/>
        <v/>
      </c>
      <c r="LC65" s="151" t="str">
        <f t="shared" si="38"/>
        <v/>
      </c>
      <c r="LD65" s="103"/>
      <c r="LE65" s="142" t="str">
        <f>IFERROR(VLOOKUP('2.Datos'!CX65,Listas!$D$37:$E$41,2,FALSE),"")</f>
        <v/>
      </c>
      <c r="LF65" s="142" t="str">
        <f>IFERROR(VLOOKUP('2.Datos'!CY65,Listas!$D$44:$E$48,2,FALSE),"")</f>
        <v/>
      </c>
      <c r="LG65" s="151" t="str">
        <f t="shared" si="39"/>
        <v/>
      </c>
      <c r="LH65" s="151" t="str">
        <f t="shared" si="40"/>
        <v/>
      </c>
      <c r="LI65" s="103"/>
      <c r="LJ65" s="142" t="str">
        <f>IFERROR(VLOOKUP('2.Datos'!DB65,Listas!$D$37:$E$41,2,FALSE),"")</f>
        <v/>
      </c>
      <c r="LK65" s="142" t="str">
        <f>IFERROR(VLOOKUP('2.Datos'!DC65,Listas!$D$44:$E$48,2,FALSE),"")</f>
        <v/>
      </c>
      <c r="LL65" s="151" t="str">
        <f t="shared" si="41"/>
        <v/>
      </c>
      <c r="LM65" s="151" t="str">
        <f t="shared" si="42"/>
        <v/>
      </c>
      <c r="LN65" s="103"/>
      <c r="LO65" s="142" t="str">
        <f>IFERROR(VLOOKUP('2.Datos'!DF65,Listas!$D$37:$E$41,2,FALSE),"")</f>
        <v/>
      </c>
      <c r="LP65" s="142" t="str">
        <f>IFERROR(VLOOKUP('2.Datos'!DG65,Listas!$D$44:$E$48,2,FALSE),"")</f>
        <v/>
      </c>
      <c r="LQ65" s="151" t="str">
        <f t="shared" si="43"/>
        <v/>
      </c>
      <c r="LR65" s="151" t="str">
        <f t="shared" si="44"/>
        <v/>
      </c>
      <c r="LS65" s="103"/>
      <c r="LT65" s="142" t="str">
        <f>IFERROR(VLOOKUP('2.Datos'!DJ65,Listas!$D$37:$E$41,2,FALSE),"")</f>
        <v/>
      </c>
      <c r="LU65" s="142" t="str">
        <f>IFERROR(VLOOKUP('2.Datos'!DK65,Listas!$D$44:$E$48,2,FALSE),"")</f>
        <v/>
      </c>
      <c r="LV65" s="151" t="str">
        <f t="shared" si="45"/>
        <v/>
      </c>
      <c r="LW65" s="151" t="str">
        <f t="shared" si="46"/>
        <v/>
      </c>
      <c r="LX65" s="103"/>
      <c r="LY65" s="142" t="str">
        <f>IFERROR(VLOOKUP('2.Datos'!DN65,Listas!$D$37:$E$41,2,FALSE),"")</f>
        <v/>
      </c>
      <c r="LZ65" s="142" t="str">
        <f>IFERROR(VLOOKUP('2.Datos'!DO65,Listas!$D$44:$E$48,2,FALSE),"")</f>
        <v/>
      </c>
      <c r="MA65" s="151" t="str">
        <f t="shared" si="47"/>
        <v/>
      </c>
      <c r="MB65" s="151" t="str">
        <f t="shared" si="48"/>
        <v/>
      </c>
      <c r="MC65" s="103"/>
      <c r="MD65" s="142" t="str">
        <f>IFERROR(VLOOKUP('2.Datos'!DR65,Listas!$D$37:$E$41,2,FALSE),"")</f>
        <v/>
      </c>
      <c r="ME65" s="142" t="str">
        <f>IFERROR(VLOOKUP('2.Datos'!DS65,Listas!$D$44:$E$48,2,FALSE),"")</f>
        <v/>
      </c>
      <c r="MF65" s="151" t="str">
        <f t="shared" si="49"/>
        <v/>
      </c>
      <c r="MG65" s="151" t="str">
        <f t="shared" si="50"/>
        <v/>
      </c>
      <c r="MH65"/>
    </row>
    <row r="66" spans="1:346" ht="46.5" customHeight="1" x14ac:dyDescent="0.25">
      <c r="A66" s="232"/>
      <c r="B66" s="223"/>
      <c r="C66" s="223"/>
      <c r="D66" s="225"/>
      <c r="E66" s="225"/>
      <c r="F66" s="226"/>
      <c r="G66" s="223"/>
      <c r="H66" s="226"/>
      <c r="I66" s="226"/>
      <c r="J66" s="226"/>
      <c r="K66" s="226"/>
      <c r="L66" s="227"/>
      <c r="M66" s="224"/>
      <c r="N66" s="228"/>
      <c r="O66" s="228"/>
      <c r="P66" s="228"/>
      <c r="Q66" s="228"/>
      <c r="R66" s="228"/>
      <c r="S66" s="228"/>
      <c r="T66" s="228"/>
      <c r="U66" s="228"/>
      <c r="V66" s="223"/>
      <c r="W66" s="223"/>
      <c r="X66" s="229" t="str">
        <f>IF(AND(HP66&gt;=32,HP66&lt;=80),Listas!$G$36,IF(AND(HP66&gt;=16,HP66&lt;=24),Listas!$G$37,IF(AND(HP66&gt;=5,HP66&lt;=12),Listas!$G$38,IF(AND(HP66&gt;=1,HP66&lt;=4),Listas!$G$39,"-"))))</f>
        <v>-</v>
      </c>
      <c r="Y66" s="230" t="str">
        <f t="shared" si="2"/>
        <v/>
      </c>
      <c r="Z66" s="230" t="str">
        <f>IFERROR(VLOOKUP(L66,Listas!$H$4:$I$8,2,FALSE),"")</f>
        <v/>
      </c>
      <c r="AA66" s="233"/>
      <c r="AB66" s="234"/>
      <c r="AC66" s="231"/>
      <c r="AD66" s="223"/>
      <c r="AE66" s="223"/>
      <c r="AF66" s="113" t="str">
        <f>IF(AND(HU66&gt;=32,HU66&lt;=80),Listas!$G$36,IF(AND(HU66&gt;=16,HU66&lt;=24),Listas!$G$37,IF(AND(HU66&gt;=5,HU66&lt;=12),Listas!$G$38,IF(AND(HU66&gt;=1,HU66&lt;=4),Listas!$G$39,"-"))))</f>
        <v>-</v>
      </c>
      <c r="AG66" s="226"/>
      <c r="AH66" s="223"/>
      <c r="AI66" s="223"/>
      <c r="AJ66" s="113" t="str">
        <f>IF(AND(HZ66&gt;=32,HZ66&lt;=80),Listas!$G$36,IF(AND(HZ66&gt;=16,HZ66&lt;=24),Listas!$G$37,IF(AND(HZ66&gt;=5,HZ66&lt;=12),Listas!$G$38,IF(AND(HZ66&gt;=1,HZ66&lt;=4),Listas!$G$39,"-"))))</f>
        <v>-</v>
      </c>
      <c r="AK66" s="226"/>
      <c r="AL66" s="223"/>
      <c r="AM66" s="223"/>
      <c r="AN66" s="113" t="str">
        <f>IF(AND(IE66&gt;=32,IE66&lt;=80),Listas!$G$36,IF(AND(IE66&gt;=16,IE66&lt;=24),Listas!$G$37,IF(AND(IE66&gt;=5,IE66&lt;=12),Listas!$G$38,IF(AND(IE66&gt;=1,IE66&lt;=4),Listas!$G$39,"-"))))</f>
        <v>-</v>
      </c>
      <c r="AO66" s="226"/>
      <c r="AP66" s="223"/>
      <c r="AQ66" s="223"/>
      <c r="AR66" s="113" t="str">
        <f>IF(AND(IJ66&gt;=32,IJ66&lt;=80),Listas!$G$36,IF(AND(IJ66&gt;=16,IJ66&lt;=24),Listas!$G$37,IF(AND(IJ66&gt;=5,IJ66&lt;=12),Listas!$G$38,IF(AND(IJ66&gt;=1,IJ66&lt;=4),Listas!$G$39,"-"))))</f>
        <v>-</v>
      </c>
      <c r="AS66" s="226"/>
      <c r="AT66" s="223"/>
      <c r="AU66" s="223"/>
      <c r="AV66" s="113" t="str">
        <f>IF(AND(IO66&gt;=32,IO66&lt;=80),Listas!$G$36,IF(AND(IO66&gt;=16,IO66&lt;=24),Listas!$G$37,IF(AND(IO66&gt;=5,IO66&lt;=12),Listas!$G$38,IF(AND(IO66&gt;=1,IO66&lt;=4),Listas!$G$39,"-"))))</f>
        <v>-</v>
      </c>
      <c r="AW66" s="226"/>
      <c r="AX66" s="223"/>
      <c r="AY66" s="223"/>
      <c r="AZ66" s="113" t="str">
        <f>IF(AND(IT66&gt;=32,IT66&lt;=80),Listas!$G$36,IF(AND(IT66&gt;=16,IT66&lt;=24),Listas!$G$37,IF(AND(IT66&gt;=5,IT66&lt;=12),Listas!$G$38,IF(AND(IT66&gt;=1,IT66&lt;=4),Listas!$G$39,"-"))))</f>
        <v>-</v>
      </c>
      <c r="BA66" s="226"/>
      <c r="BB66" s="223"/>
      <c r="BC66" s="223"/>
      <c r="BD66" s="113" t="str">
        <f>IF(AND(IY66&gt;=32,IY66&lt;=80),Listas!$G$36,IF(AND(IY66&gt;=16,IY66&lt;=24),Listas!$G$37,IF(AND(IY66&gt;=5,IY66&lt;=12),Listas!$G$38,IF(AND(IY66&gt;=1,IY66&lt;=4),Listas!$G$39,"-"))))</f>
        <v>-</v>
      </c>
      <c r="BE66" s="226"/>
      <c r="BF66" s="223"/>
      <c r="BG66" s="223"/>
      <c r="BH66" s="113" t="str">
        <f>IF(AND(JD66&gt;=32,JD66&lt;=80),Listas!$G$36,IF(AND(JD66&gt;=16,JD66&lt;=24),Listas!$G$37,IF(AND(JD66&gt;=5,JD66&lt;=12),Listas!$G$38,IF(AND(JD66&gt;=1,JD66&lt;=4),Listas!$G$39,"-"))))</f>
        <v>-</v>
      </c>
      <c r="BI66" s="226"/>
      <c r="BJ66" s="223"/>
      <c r="BK66" s="223"/>
      <c r="BL66" s="113" t="str">
        <f>IF(AND(JI66&gt;=32,JI66&lt;=80),Listas!$G$36,IF(AND(JI66&gt;=16,JI66&lt;=24),Listas!$G$37,IF(AND(JI66&gt;=5,JI66&lt;=12),Listas!$G$38,IF(AND(JI66&gt;=1,JI66&lt;=4),Listas!$G$39,"-"))))</f>
        <v>-</v>
      </c>
      <c r="BM66" s="226"/>
      <c r="BN66" s="223"/>
      <c r="BO66" s="223"/>
      <c r="BP66" s="113" t="str">
        <f>IF(AND(JN66&gt;=32,JN66&lt;=80),Listas!$G$36,IF(AND(JN66&gt;=16,JN66&lt;=24),Listas!$G$37,IF(AND(JN66&gt;=5,JN66&lt;=12),Listas!$G$38,IF(AND(JN66&gt;=1,JN66&lt;=4),Listas!$G$39,"-"))))</f>
        <v>-</v>
      </c>
      <c r="BQ66" s="226"/>
      <c r="BR66" s="223"/>
      <c r="BS66" s="223"/>
      <c r="BT66" s="113" t="str">
        <f>IF(AND(JS66&gt;=32,JS66&lt;=80),Listas!$G$36,IF(AND(JS66&gt;=16,JS66&lt;=24),Listas!$G$37,IF(AND(JS66&gt;=5,JS66&lt;=12),Listas!$G$38,IF(AND(JS66&gt;=1,JS66&lt;=4),Listas!$G$39,"-"))))</f>
        <v>-</v>
      </c>
      <c r="BU66" s="226"/>
      <c r="BV66" s="223"/>
      <c r="BW66" s="223"/>
      <c r="BX66" s="113" t="str">
        <f>IF(AND(JX66&gt;=32,JX66&lt;=80),Listas!$G$36,IF(AND(JX66&gt;=16,JX66&lt;=24),Listas!$G$37,IF(AND(JX66&gt;=5,JX66&lt;=12),Listas!$G$38,IF(AND(JX66&gt;=1,JX66&lt;=4),Listas!$G$39,"-"))))</f>
        <v>-</v>
      </c>
      <c r="BY66" s="226"/>
      <c r="BZ66" s="223"/>
      <c r="CA66" s="223"/>
      <c r="CB66" s="113" t="str">
        <f>IF(AND(KC66&gt;=32,KC66&lt;=80),Listas!$G$36,IF(AND(KC66&gt;=16,KC66&lt;=24),Listas!$G$37,IF(AND(KC66&gt;=5,KC66&lt;=12),Listas!$G$38,IF(AND(KC66&gt;=1,KC66&lt;=4),Listas!$G$39,"-"))))</f>
        <v>-</v>
      </c>
      <c r="CC66" s="226"/>
      <c r="CD66" s="223"/>
      <c r="CE66" s="223"/>
      <c r="CF66" s="113" t="str">
        <f>IF(AND(KH66&gt;=32,KH66&lt;=80),Listas!$G$36,IF(AND(KH66&gt;=16,KH66&lt;=24),Listas!$G$37,IF(AND(KH66&gt;=5,KH66&lt;=12),Listas!$G$38,IF(AND(KH66&gt;=1,KH66&lt;=4),Listas!$G$39,"-"))))</f>
        <v>-</v>
      </c>
      <c r="CG66" s="226"/>
      <c r="CH66" s="223"/>
      <c r="CI66" s="223"/>
      <c r="CJ66" s="113" t="str">
        <f>IF(AND(KM66&gt;=32,KM66&lt;=80),Listas!$G$36,IF(AND(KM66&gt;=16,KM66&lt;=24),Listas!$G$37,IF(AND(KM66&gt;=5,KM66&lt;=12),Listas!$G$38,IF(AND(KM66&gt;=1,KM66&lt;=4),Listas!$G$39,"-"))))</f>
        <v>-</v>
      </c>
      <c r="CK66" s="226"/>
      <c r="CL66" s="223"/>
      <c r="CM66" s="223"/>
      <c r="CN66" s="113" t="str">
        <f>IF(AND(KR66&gt;=32,KR66&lt;=80),Listas!$G$36,IF(AND(KR66&gt;=16,KR66&lt;=24),Listas!$G$37,IF(AND(KR66&gt;=5,KR66&lt;=12),Listas!$G$38,IF(AND(KR66&gt;=1,KR66&lt;=4),Listas!$G$39,"-"))))</f>
        <v>-</v>
      </c>
      <c r="CO66" s="226"/>
      <c r="CP66" s="223"/>
      <c r="CQ66" s="223"/>
      <c r="CR66" s="113" t="str">
        <f>IF(AND(KW66&gt;=32,KW66&lt;=80),Listas!$G$36,IF(AND(KW66&gt;=16,KW66&lt;=24),Listas!$G$37,IF(AND(KW66&gt;=5,KW66&lt;=12),Listas!$G$38,IF(AND(KW66&gt;=1,KW66&lt;=4),Listas!$G$39,"-"))))</f>
        <v>-</v>
      </c>
      <c r="CS66" s="226"/>
      <c r="CT66" s="223"/>
      <c r="CU66" s="223"/>
      <c r="CV66" s="113" t="str">
        <f>IF(AND(LB66&gt;=32,LB66&lt;=80),Listas!$G$36,IF(AND(LB66&gt;=16,LB66&lt;=24),Listas!$G$37,IF(AND(LB66&gt;=5,LB66&lt;=12),Listas!$G$38,IF(AND(LB66&gt;=1,LB66&lt;=4),Listas!$G$39,"-"))))</f>
        <v>-</v>
      </c>
      <c r="CW66" s="226"/>
      <c r="CX66" s="223"/>
      <c r="CY66" s="223"/>
      <c r="CZ66" s="113" t="str">
        <f>IF(AND(LG66&gt;=32,LG66&lt;=80),Listas!$G$36,IF(AND(LG66&gt;=16,LG66&lt;=24),Listas!$G$37,IF(AND(LG66&gt;=5,LG66&lt;=12),Listas!$G$38,IF(AND(LG66&gt;=1,LG66&lt;=4),Listas!$G$39,"-"))))</f>
        <v>-</v>
      </c>
      <c r="DA66" s="226"/>
      <c r="DB66" s="223"/>
      <c r="DC66" s="223"/>
      <c r="DD66" s="113" t="str">
        <f>IF(AND(LL66&gt;=32,LL66&lt;=80),Listas!$G$36,IF(AND(LL66&gt;=16,LL66&lt;=24),Listas!$G$37,IF(AND(LL66&gt;=5,LL66&lt;=12),Listas!$G$38,IF(AND(LL66&gt;=1,LL66&lt;=4),Listas!$G$39,"-"))))</f>
        <v>-</v>
      </c>
      <c r="DE66" s="226"/>
      <c r="DF66" s="223"/>
      <c r="DG66" s="223"/>
      <c r="DH66" s="113" t="str">
        <f>IF(AND(LQ66&gt;=32,LQ66&lt;=80),Listas!$G$36,IF(AND(LQ66&gt;=16,LQ66&lt;=24),Listas!$G$37,IF(AND(LQ66&gt;=5,LQ66&lt;=12),Listas!$G$38,IF(AND(LQ66&gt;=1,LQ66&lt;=4),Listas!$G$39,"-"))))</f>
        <v>-</v>
      </c>
      <c r="DI66" s="226"/>
      <c r="DJ66" s="223"/>
      <c r="DK66" s="223"/>
      <c r="DL66" s="113" t="str">
        <f>IF(AND(LV66&gt;=32,LV66&lt;=80),Listas!$G$36,IF(AND(LV66&gt;=16,LV66&lt;=24),Listas!$G$37,IF(AND(LV66&gt;=5,LV66&lt;=12),Listas!$G$38,IF(AND(LV66&gt;=1,LV66&lt;=4),Listas!$G$39,"-"))))</f>
        <v>-</v>
      </c>
      <c r="DM66" s="226"/>
      <c r="DN66" s="223"/>
      <c r="DO66" s="223"/>
      <c r="DP66" s="113" t="str">
        <f>IF(AND(MA66&gt;=32,MA66&lt;=80),Listas!$G$36,IF(AND(MA66&gt;=16,MA66&lt;=24),Listas!$G$37,IF(AND(MA66&gt;=5,MA66&lt;=12),Listas!$G$38,IF(AND(MA66&gt;=1,MA66&lt;=4),Listas!$G$39,"-"))))</f>
        <v>-</v>
      </c>
      <c r="DQ66" s="226"/>
      <c r="DR66" s="223"/>
      <c r="DS66" s="223"/>
      <c r="DT66" s="113" t="str">
        <f>IF(AND(MF66&gt;=32,MF66&lt;=80),Listas!$G$36,IF(AND(MF66&gt;=16,MF66&lt;=24),Listas!$G$37,IF(AND(MF66&gt;=5,MF66&lt;=12),Listas!$G$38,IF(AND(MF66&gt;=1,MF66&lt;=4),Listas!$G$39,"-"))))</f>
        <v>-</v>
      </c>
      <c r="HM66" s="150" t="str">
        <f>IF('2.Datos'!A66&lt;&gt;"",'2.Datos'!A66,"")</f>
        <v/>
      </c>
      <c r="HN66" s="142" t="str">
        <f>IFERROR(VLOOKUP('2.Datos'!V66,Listas!$D$37:$E$41,2,FALSE),"")</f>
        <v/>
      </c>
      <c r="HO66" s="142" t="str">
        <f>IFERROR(VLOOKUP('2.Datos'!W66,Listas!$D$44:$E$48,2,FALSE),"")</f>
        <v/>
      </c>
      <c r="HP66" s="142" t="str">
        <f t="shared" si="51"/>
        <v/>
      </c>
      <c r="HQ66" s="151" t="str">
        <f t="shared" si="52"/>
        <v/>
      </c>
      <c r="HR66" s="103"/>
      <c r="HS66" s="142" t="str">
        <f>IFERROR(VLOOKUP('2.Datos'!AD66,Listas!$D$37:$E$41,2,FALSE),"")</f>
        <v/>
      </c>
      <c r="HT66" s="142" t="str">
        <f>IFERROR(VLOOKUP('2.Datos'!AE66,Listas!$D$44:$E$48,2,FALSE),"")</f>
        <v/>
      </c>
      <c r="HU66" s="151" t="str">
        <f t="shared" si="3"/>
        <v/>
      </c>
      <c r="HV66" s="151" t="str">
        <f t="shared" si="4"/>
        <v/>
      </c>
      <c r="HW66" s="103"/>
      <c r="HX66" s="142" t="str">
        <f>IFERROR(VLOOKUP('2.Datos'!AH66,Listas!$D$37:$E$41,2,FALSE),"")</f>
        <v/>
      </c>
      <c r="HY66" s="142" t="str">
        <f>IFERROR(VLOOKUP('2.Datos'!AI66,Listas!$D$44:$E$48,2,FALSE),"")</f>
        <v/>
      </c>
      <c r="HZ66" s="151" t="str">
        <f t="shared" si="5"/>
        <v/>
      </c>
      <c r="IA66" s="151" t="str">
        <f t="shared" si="6"/>
        <v/>
      </c>
      <c r="IB66" s="103"/>
      <c r="IC66" s="142" t="str">
        <f>IFERROR(VLOOKUP('2.Datos'!AL66,Listas!$D$37:$E$41,2,FALSE),"")</f>
        <v/>
      </c>
      <c r="ID66" s="142" t="str">
        <f>IFERROR(VLOOKUP('2.Datos'!AM66,Listas!$D$44:$E$48,2,FALSE),"")</f>
        <v/>
      </c>
      <c r="IE66" s="151" t="str">
        <f t="shared" si="7"/>
        <v/>
      </c>
      <c r="IF66" s="151" t="str">
        <f t="shared" si="8"/>
        <v/>
      </c>
      <c r="IG66" s="103"/>
      <c r="IH66" s="142" t="str">
        <f>IFERROR(VLOOKUP('2.Datos'!AP66,Listas!$D$37:$E$41,2,FALSE),"")</f>
        <v/>
      </c>
      <c r="II66" s="142" t="str">
        <f>IFERROR(VLOOKUP('2.Datos'!AQ66,Listas!$D$44:$E$48,2,FALSE),"")</f>
        <v/>
      </c>
      <c r="IJ66" s="151" t="str">
        <f t="shared" si="9"/>
        <v/>
      </c>
      <c r="IK66" s="151" t="str">
        <f t="shared" si="10"/>
        <v/>
      </c>
      <c r="IL66" s="103"/>
      <c r="IM66" s="142" t="str">
        <f>IFERROR(VLOOKUP('2.Datos'!AT66,Listas!$D$37:$E$41,2,FALSE),"")</f>
        <v/>
      </c>
      <c r="IN66" s="142" t="str">
        <f>IFERROR(VLOOKUP('2.Datos'!AU66,Listas!$D$44:$E$48,2,FALSE),"")</f>
        <v/>
      </c>
      <c r="IO66" s="151" t="str">
        <f t="shared" si="11"/>
        <v/>
      </c>
      <c r="IP66" s="151" t="str">
        <f t="shared" si="12"/>
        <v/>
      </c>
      <c r="IQ66" s="103"/>
      <c r="IR66" s="142" t="str">
        <f>IFERROR(VLOOKUP('2.Datos'!AX66,Listas!$D$37:$E$41,2,FALSE),"")</f>
        <v/>
      </c>
      <c r="IS66" s="142" t="str">
        <f>IFERROR(VLOOKUP('2.Datos'!AY66,Listas!$D$44:$E$48,2,FALSE),"")</f>
        <v/>
      </c>
      <c r="IT66" s="151" t="str">
        <f t="shared" si="13"/>
        <v/>
      </c>
      <c r="IU66" s="151" t="str">
        <f t="shared" si="14"/>
        <v/>
      </c>
      <c r="IV66" s="103"/>
      <c r="IW66" s="142" t="str">
        <f>IFERROR(VLOOKUP('2.Datos'!BB66,Listas!$D$37:$E$41,2,FALSE),"")</f>
        <v/>
      </c>
      <c r="IX66" s="142" t="str">
        <f>IFERROR(VLOOKUP('2.Datos'!BC66,Listas!$D$44:$E$48,2,FALSE),"")</f>
        <v/>
      </c>
      <c r="IY66" s="151" t="str">
        <f t="shared" si="15"/>
        <v/>
      </c>
      <c r="IZ66" s="151" t="str">
        <f t="shared" si="16"/>
        <v/>
      </c>
      <c r="JA66" s="103"/>
      <c r="JB66" s="142" t="str">
        <f>IFERROR(VLOOKUP('2.Datos'!BF66,Listas!$D$37:$E$41,2,FALSE),"")</f>
        <v/>
      </c>
      <c r="JC66" s="142" t="str">
        <f>IFERROR(VLOOKUP('2.Datos'!BG66,Listas!$D$44:$E$48,2,FALSE),"")</f>
        <v/>
      </c>
      <c r="JD66" s="151" t="str">
        <f t="shared" si="17"/>
        <v/>
      </c>
      <c r="JE66" s="151" t="str">
        <f t="shared" si="18"/>
        <v/>
      </c>
      <c r="JF66" s="103"/>
      <c r="JG66" s="142" t="str">
        <f>IFERROR(VLOOKUP('2.Datos'!BJ66,Listas!$D$37:$E$41,2,FALSE),"")</f>
        <v/>
      </c>
      <c r="JH66" s="142" t="str">
        <f>IFERROR(VLOOKUP('2.Datos'!BK66,Listas!$D$44:$E$48,2,FALSE),"")</f>
        <v/>
      </c>
      <c r="JI66" s="151" t="str">
        <f t="shared" si="19"/>
        <v/>
      </c>
      <c r="JJ66" s="151" t="str">
        <f t="shared" si="20"/>
        <v/>
      </c>
      <c r="JK66" s="103"/>
      <c r="JL66" s="142" t="str">
        <f>IFERROR(VLOOKUP('2.Datos'!BN66,Listas!$D$37:$E$41,2,FALSE),"")</f>
        <v/>
      </c>
      <c r="JM66" s="142" t="str">
        <f>IFERROR(VLOOKUP('2.Datos'!BO66,Listas!$D$44:$E$48,2,FALSE),"")</f>
        <v/>
      </c>
      <c r="JN66" s="151" t="str">
        <f t="shared" si="21"/>
        <v/>
      </c>
      <c r="JO66" s="151" t="str">
        <f t="shared" si="22"/>
        <v/>
      </c>
      <c r="JP66" s="103"/>
      <c r="JQ66" s="142" t="str">
        <f>IFERROR(VLOOKUP('2.Datos'!BR66,Listas!$D$37:$E$41,2,FALSE),"")</f>
        <v/>
      </c>
      <c r="JR66" s="142" t="str">
        <f>IFERROR(VLOOKUP('2.Datos'!BS66,Listas!$D$44:$E$48,2,FALSE),"")</f>
        <v/>
      </c>
      <c r="JS66" s="151" t="str">
        <f t="shared" si="23"/>
        <v/>
      </c>
      <c r="JT66" s="151" t="str">
        <f t="shared" si="24"/>
        <v/>
      </c>
      <c r="JU66" s="103"/>
      <c r="JV66" s="142" t="str">
        <f>IFERROR(VLOOKUP('2.Datos'!BV66,Listas!$D$37:$E$41,2,FALSE),"")</f>
        <v/>
      </c>
      <c r="JW66" s="142" t="str">
        <f>IFERROR(VLOOKUP('2.Datos'!BW66,Listas!$D$44:$E$48,2,FALSE),"")</f>
        <v/>
      </c>
      <c r="JX66" s="151" t="str">
        <f t="shared" si="25"/>
        <v/>
      </c>
      <c r="JY66" s="151" t="str">
        <f t="shared" si="26"/>
        <v/>
      </c>
      <c r="JZ66" s="103"/>
      <c r="KA66" s="142" t="str">
        <f>IFERROR(VLOOKUP('2.Datos'!BZ66,Listas!$D$37:$E$41,2,FALSE),"")</f>
        <v/>
      </c>
      <c r="KB66" s="142" t="str">
        <f>IFERROR(VLOOKUP('2.Datos'!CA66,Listas!$D$44:$E$48,2,FALSE),"")</f>
        <v/>
      </c>
      <c r="KC66" s="151" t="str">
        <f t="shared" si="27"/>
        <v/>
      </c>
      <c r="KD66" s="151" t="str">
        <f t="shared" si="28"/>
        <v/>
      </c>
      <c r="KE66" s="103"/>
      <c r="KF66" s="142" t="str">
        <f>IFERROR(VLOOKUP('2.Datos'!CD66,Listas!$D$37:$E$41,2,FALSE),"")</f>
        <v/>
      </c>
      <c r="KG66" s="142" t="str">
        <f>IFERROR(VLOOKUP('2.Datos'!CE66,Listas!$D$44:$E$48,2,FALSE),"")</f>
        <v/>
      </c>
      <c r="KH66" s="151" t="str">
        <f t="shared" si="29"/>
        <v/>
      </c>
      <c r="KI66" s="151" t="str">
        <f t="shared" si="30"/>
        <v/>
      </c>
      <c r="KJ66" s="103"/>
      <c r="KK66" s="142" t="str">
        <f>IFERROR(VLOOKUP('2.Datos'!CH66,Listas!$D$37:$E$41,2,FALSE),"")</f>
        <v/>
      </c>
      <c r="KL66" s="142" t="str">
        <f>IFERROR(VLOOKUP('2.Datos'!CI66,Listas!$D$44:$E$48,2,FALSE),"")</f>
        <v/>
      </c>
      <c r="KM66" s="151" t="str">
        <f t="shared" si="31"/>
        <v/>
      </c>
      <c r="KN66" s="151" t="str">
        <f t="shared" si="32"/>
        <v/>
      </c>
      <c r="KO66" s="103"/>
      <c r="KP66" s="142" t="str">
        <f>IFERROR(VLOOKUP('2.Datos'!CL66,Listas!$D$37:$E$41,2,FALSE),"")</f>
        <v/>
      </c>
      <c r="KQ66" s="142" t="str">
        <f>IFERROR(VLOOKUP('2.Datos'!CM66,Listas!$D$44:$E$48,2,FALSE),"")</f>
        <v/>
      </c>
      <c r="KR66" s="151" t="str">
        <f t="shared" si="33"/>
        <v/>
      </c>
      <c r="KS66" s="151" t="str">
        <f t="shared" si="34"/>
        <v/>
      </c>
      <c r="KT66" s="103"/>
      <c r="KU66" s="142" t="str">
        <f>IFERROR(VLOOKUP('2.Datos'!CP66,Listas!$D$37:$E$41,2,FALSE),"")</f>
        <v/>
      </c>
      <c r="KV66" s="142" t="str">
        <f>IFERROR(VLOOKUP('2.Datos'!CQ66,Listas!$D$44:$E$48,2,FALSE),"")</f>
        <v/>
      </c>
      <c r="KW66" s="151" t="str">
        <f t="shared" si="35"/>
        <v/>
      </c>
      <c r="KX66" s="151" t="str">
        <f t="shared" si="36"/>
        <v/>
      </c>
      <c r="KY66" s="103"/>
      <c r="KZ66" s="142" t="str">
        <f>IFERROR(VLOOKUP('2.Datos'!CT66,Listas!$D$37:$E$41,2,FALSE),"")</f>
        <v/>
      </c>
      <c r="LA66" s="142" t="str">
        <f>IFERROR(VLOOKUP('2.Datos'!CU66,Listas!$D$44:$E$48,2,FALSE),"")</f>
        <v/>
      </c>
      <c r="LB66" s="151" t="str">
        <f t="shared" si="37"/>
        <v/>
      </c>
      <c r="LC66" s="151" t="str">
        <f t="shared" si="38"/>
        <v/>
      </c>
      <c r="LD66" s="103"/>
      <c r="LE66" s="142" t="str">
        <f>IFERROR(VLOOKUP('2.Datos'!CX66,Listas!$D$37:$E$41,2,FALSE),"")</f>
        <v/>
      </c>
      <c r="LF66" s="142" t="str">
        <f>IFERROR(VLOOKUP('2.Datos'!CY66,Listas!$D$44:$E$48,2,FALSE),"")</f>
        <v/>
      </c>
      <c r="LG66" s="151" t="str">
        <f t="shared" si="39"/>
        <v/>
      </c>
      <c r="LH66" s="151" t="str">
        <f t="shared" si="40"/>
        <v/>
      </c>
      <c r="LI66" s="103"/>
      <c r="LJ66" s="142" t="str">
        <f>IFERROR(VLOOKUP('2.Datos'!DB66,Listas!$D$37:$E$41,2,FALSE),"")</f>
        <v/>
      </c>
      <c r="LK66" s="142" t="str">
        <f>IFERROR(VLOOKUP('2.Datos'!DC66,Listas!$D$44:$E$48,2,FALSE),"")</f>
        <v/>
      </c>
      <c r="LL66" s="151" t="str">
        <f t="shared" si="41"/>
        <v/>
      </c>
      <c r="LM66" s="151" t="str">
        <f t="shared" si="42"/>
        <v/>
      </c>
      <c r="LN66" s="103"/>
      <c r="LO66" s="142" t="str">
        <f>IFERROR(VLOOKUP('2.Datos'!DF66,Listas!$D$37:$E$41,2,FALSE),"")</f>
        <v/>
      </c>
      <c r="LP66" s="142" t="str">
        <f>IFERROR(VLOOKUP('2.Datos'!DG66,Listas!$D$44:$E$48,2,FALSE),"")</f>
        <v/>
      </c>
      <c r="LQ66" s="151" t="str">
        <f t="shared" si="43"/>
        <v/>
      </c>
      <c r="LR66" s="151" t="str">
        <f t="shared" si="44"/>
        <v/>
      </c>
      <c r="LS66" s="103"/>
      <c r="LT66" s="142" t="str">
        <f>IFERROR(VLOOKUP('2.Datos'!DJ66,Listas!$D$37:$E$41,2,FALSE),"")</f>
        <v/>
      </c>
      <c r="LU66" s="142" t="str">
        <f>IFERROR(VLOOKUP('2.Datos'!DK66,Listas!$D$44:$E$48,2,FALSE),"")</f>
        <v/>
      </c>
      <c r="LV66" s="151" t="str">
        <f t="shared" si="45"/>
        <v/>
      </c>
      <c r="LW66" s="151" t="str">
        <f t="shared" si="46"/>
        <v/>
      </c>
      <c r="LX66" s="103"/>
      <c r="LY66" s="142" t="str">
        <f>IFERROR(VLOOKUP('2.Datos'!DN66,Listas!$D$37:$E$41,2,FALSE),"")</f>
        <v/>
      </c>
      <c r="LZ66" s="142" t="str">
        <f>IFERROR(VLOOKUP('2.Datos'!DO66,Listas!$D$44:$E$48,2,FALSE),"")</f>
        <v/>
      </c>
      <c r="MA66" s="151" t="str">
        <f t="shared" si="47"/>
        <v/>
      </c>
      <c r="MB66" s="151" t="str">
        <f t="shared" si="48"/>
        <v/>
      </c>
      <c r="MC66" s="103"/>
      <c r="MD66" s="142" t="str">
        <f>IFERROR(VLOOKUP('2.Datos'!DR66,Listas!$D$37:$E$41,2,FALSE),"")</f>
        <v/>
      </c>
      <c r="ME66" s="142" t="str">
        <f>IFERROR(VLOOKUP('2.Datos'!DS66,Listas!$D$44:$E$48,2,FALSE),"")</f>
        <v/>
      </c>
      <c r="MF66" s="151" t="str">
        <f t="shared" si="49"/>
        <v/>
      </c>
      <c r="MG66" s="151" t="str">
        <f t="shared" si="50"/>
        <v/>
      </c>
      <c r="MH66"/>
    </row>
    <row r="67" spans="1:346" ht="46.5" customHeight="1" x14ac:dyDescent="0.25">
      <c r="A67" s="232"/>
      <c r="B67" s="223"/>
      <c r="C67" s="223"/>
      <c r="D67" s="225"/>
      <c r="E67" s="225"/>
      <c r="F67" s="226"/>
      <c r="G67" s="223"/>
      <c r="H67" s="226"/>
      <c r="I67" s="226"/>
      <c r="J67" s="226"/>
      <c r="K67" s="226"/>
      <c r="L67" s="227"/>
      <c r="M67" s="224"/>
      <c r="N67" s="228"/>
      <c r="O67" s="228"/>
      <c r="P67" s="228"/>
      <c r="Q67" s="228"/>
      <c r="R67" s="228"/>
      <c r="S67" s="228"/>
      <c r="T67" s="228"/>
      <c r="U67" s="228"/>
      <c r="V67" s="223"/>
      <c r="W67" s="223"/>
      <c r="X67" s="229" t="str">
        <f>IF(AND(HP67&gt;=32,HP67&lt;=80),Listas!$G$36,IF(AND(HP67&gt;=16,HP67&lt;=24),Listas!$G$37,IF(AND(HP67&gt;=5,HP67&lt;=12),Listas!$G$38,IF(AND(HP67&gt;=1,HP67&lt;=4),Listas!$G$39,"-"))))</f>
        <v>-</v>
      </c>
      <c r="Y67" s="230" t="str">
        <f t="shared" si="2"/>
        <v/>
      </c>
      <c r="Z67" s="230" t="str">
        <f>IFERROR(VLOOKUP(L67,Listas!$H$4:$I$8,2,FALSE),"")</f>
        <v/>
      </c>
      <c r="AA67" s="233"/>
      <c r="AB67" s="234"/>
      <c r="AC67" s="231"/>
      <c r="AD67" s="223"/>
      <c r="AE67" s="223"/>
      <c r="AF67" s="113" t="str">
        <f>IF(AND(HU67&gt;=32,HU67&lt;=80),Listas!$G$36,IF(AND(HU67&gt;=16,HU67&lt;=24),Listas!$G$37,IF(AND(HU67&gt;=5,HU67&lt;=12),Listas!$G$38,IF(AND(HU67&gt;=1,HU67&lt;=4),Listas!$G$39,"-"))))</f>
        <v>-</v>
      </c>
      <c r="AG67" s="226"/>
      <c r="AH67" s="223"/>
      <c r="AI67" s="223"/>
      <c r="AJ67" s="113" t="str">
        <f>IF(AND(HZ67&gt;=32,HZ67&lt;=80),Listas!$G$36,IF(AND(HZ67&gt;=16,HZ67&lt;=24),Listas!$G$37,IF(AND(HZ67&gt;=5,HZ67&lt;=12),Listas!$G$38,IF(AND(HZ67&gt;=1,HZ67&lt;=4),Listas!$G$39,"-"))))</f>
        <v>-</v>
      </c>
      <c r="AK67" s="226"/>
      <c r="AL67" s="223"/>
      <c r="AM67" s="223"/>
      <c r="AN67" s="113" t="str">
        <f>IF(AND(IE67&gt;=32,IE67&lt;=80),Listas!$G$36,IF(AND(IE67&gt;=16,IE67&lt;=24),Listas!$G$37,IF(AND(IE67&gt;=5,IE67&lt;=12),Listas!$G$38,IF(AND(IE67&gt;=1,IE67&lt;=4),Listas!$G$39,"-"))))</f>
        <v>-</v>
      </c>
      <c r="AO67" s="226"/>
      <c r="AP67" s="223"/>
      <c r="AQ67" s="223"/>
      <c r="AR67" s="113" t="str">
        <f>IF(AND(IJ67&gt;=32,IJ67&lt;=80),Listas!$G$36,IF(AND(IJ67&gt;=16,IJ67&lt;=24),Listas!$G$37,IF(AND(IJ67&gt;=5,IJ67&lt;=12),Listas!$G$38,IF(AND(IJ67&gt;=1,IJ67&lt;=4),Listas!$G$39,"-"))))</f>
        <v>-</v>
      </c>
      <c r="AS67" s="226"/>
      <c r="AT67" s="223"/>
      <c r="AU67" s="223"/>
      <c r="AV67" s="113" t="str">
        <f>IF(AND(IO67&gt;=32,IO67&lt;=80),Listas!$G$36,IF(AND(IO67&gt;=16,IO67&lt;=24),Listas!$G$37,IF(AND(IO67&gt;=5,IO67&lt;=12),Listas!$G$38,IF(AND(IO67&gt;=1,IO67&lt;=4),Listas!$G$39,"-"))))</f>
        <v>-</v>
      </c>
      <c r="AW67" s="226"/>
      <c r="AX67" s="223"/>
      <c r="AY67" s="223"/>
      <c r="AZ67" s="113" t="str">
        <f>IF(AND(IT67&gt;=32,IT67&lt;=80),Listas!$G$36,IF(AND(IT67&gt;=16,IT67&lt;=24),Listas!$G$37,IF(AND(IT67&gt;=5,IT67&lt;=12),Listas!$G$38,IF(AND(IT67&gt;=1,IT67&lt;=4),Listas!$G$39,"-"))))</f>
        <v>-</v>
      </c>
      <c r="BA67" s="226"/>
      <c r="BB67" s="223"/>
      <c r="BC67" s="223"/>
      <c r="BD67" s="113" t="str">
        <f>IF(AND(IY67&gt;=32,IY67&lt;=80),Listas!$G$36,IF(AND(IY67&gt;=16,IY67&lt;=24),Listas!$G$37,IF(AND(IY67&gt;=5,IY67&lt;=12),Listas!$G$38,IF(AND(IY67&gt;=1,IY67&lt;=4),Listas!$G$39,"-"))))</f>
        <v>-</v>
      </c>
      <c r="BE67" s="226"/>
      <c r="BF67" s="223"/>
      <c r="BG67" s="223"/>
      <c r="BH67" s="113" t="str">
        <f>IF(AND(JD67&gt;=32,JD67&lt;=80),Listas!$G$36,IF(AND(JD67&gt;=16,JD67&lt;=24),Listas!$G$37,IF(AND(JD67&gt;=5,JD67&lt;=12),Listas!$G$38,IF(AND(JD67&gt;=1,JD67&lt;=4),Listas!$G$39,"-"))))</f>
        <v>-</v>
      </c>
      <c r="BI67" s="226"/>
      <c r="BJ67" s="223"/>
      <c r="BK67" s="223"/>
      <c r="BL67" s="113" t="str">
        <f>IF(AND(JI67&gt;=32,JI67&lt;=80),Listas!$G$36,IF(AND(JI67&gt;=16,JI67&lt;=24),Listas!$G$37,IF(AND(JI67&gt;=5,JI67&lt;=12),Listas!$G$38,IF(AND(JI67&gt;=1,JI67&lt;=4),Listas!$G$39,"-"))))</f>
        <v>-</v>
      </c>
      <c r="BM67" s="226"/>
      <c r="BN67" s="223"/>
      <c r="BO67" s="223"/>
      <c r="BP67" s="113" t="str">
        <f>IF(AND(JN67&gt;=32,JN67&lt;=80),Listas!$G$36,IF(AND(JN67&gt;=16,JN67&lt;=24),Listas!$G$37,IF(AND(JN67&gt;=5,JN67&lt;=12),Listas!$G$38,IF(AND(JN67&gt;=1,JN67&lt;=4),Listas!$G$39,"-"))))</f>
        <v>-</v>
      </c>
      <c r="BQ67" s="226"/>
      <c r="BR67" s="223"/>
      <c r="BS67" s="223"/>
      <c r="BT67" s="113" t="str">
        <f>IF(AND(JS67&gt;=32,JS67&lt;=80),Listas!$G$36,IF(AND(JS67&gt;=16,JS67&lt;=24),Listas!$G$37,IF(AND(JS67&gt;=5,JS67&lt;=12),Listas!$G$38,IF(AND(JS67&gt;=1,JS67&lt;=4),Listas!$G$39,"-"))))</f>
        <v>-</v>
      </c>
      <c r="BU67" s="226"/>
      <c r="BV67" s="223"/>
      <c r="BW67" s="223"/>
      <c r="BX67" s="113" t="str">
        <f>IF(AND(JX67&gt;=32,JX67&lt;=80),Listas!$G$36,IF(AND(JX67&gt;=16,JX67&lt;=24),Listas!$G$37,IF(AND(JX67&gt;=5,JX67&lt;=12),Listas!$G$38,IF(AND(JX67&gt;=1,JX67&lt;=4),Listas!$G$39,"-"))))</f>
        <v>-</v>
      </c>
      <c r="BY67" s="226"/>
      <c r="BZ67" s="223"/>
      <c r="CA67" s="223"/>
      <c r="CB67" s="113" t="str">
        <f>IF(AND(KC67&gt;=32,KC67&lt;=80),Listas!$G$36,IF(AND(KC67&gt;=16,KC67&lt;=24),Listas!$G$37,IF(AND(KC67&gt;=5,KC67&lt;=12),Listas!$G$38,IF(AND(KC67&gt;=1,KC67&lt;=4),Listas!$G$39,"-"))))</f>
        <v>-</v>
      </c>
      <c r="CC67" s="226"/>
      <c r="CD67" s="223"/>
      <c r="CE67" s="223"/>
      <c r="CF67" s="113" t="str">
        <f>IF(AND(KH67&gt;=32,KH67&lt;=80),Listas!$G$36,IF(AND(KH67&gt;=16,KH67&lt;=24),Listas!$G$37,IF(AND(KH67&gt;=5,KH67&lt;=12),Listas!$G$38,IF(AND(KH67&gt;=1,KH67&lt;=4),Listas!$G$39,"-"))))</f>
        <v>-</v>
      </c>
      <c r="CG67" s="226"/>
      <c r="CH67" s="223"/>
      <c r="CI67" s="223"/>
      <c r="CJ67" s="113" t="str">
        <f>IF(AND(KM67&gt;=32,KM67&lt;=80),Listas!$G$36,IF(AND(KM67&gt;=16,KM67&lt;=24),Listas!$G$37,IF(AND(KM67&gt;=5,KM67&lt;=12),Listas!$G$38,IF(AND(KM67&gt;=1,KM67&lt;=4),Listas!$G$39,"-"))))</f>
        <v>-</v>
      </c>
      <c r="CK67" s="226"/>
      <c r="CL67" s="223"/>
      <c r="CM67" s="223"/>
      <c r="CN67" s="113" t="str">
        <f>IF(AND(KR67&gt;=32,KR67&lt;=80),Listas!$G$36,IF(AND(KR67&gt;=16,KR67&lt;=24),Listas!$G$37,IF(AND(KR67&gt;=5,KR67&lt;=12),Listas!$G$38,IF(AND(KR67&gt;=1,KR67&lt;=4),Listas!$G$39,"-"))))</f>
        <v>-</v>
      </c>
      <c r="CO67" s="226"/>
      <c r="CP67" s="223"/>
      <c r="CQ67" s="223"/>
      <c r="CR67" s="113" t="str">
        <f>IF(AND(KW67&gt;=32,KW67&lt;=80),Listas!$G$36,IF(AND(KW67&gt;=16,KW67&lt;=24),Listas!$G$37,IF(AND(KW67&gt;=5,KW67&lt;=12),Listas!$G$38,IF(AND(KW67&gt;=1,KW67&lt;=4),Listas!$G$39,"-"))))</f>
        <v>-</v>
      </c>
      <c r="CS67" s="226"/>
      <c r="CT67" s="223"/>
      <c r="CU67" s="223"/>
      <c r="CV67" s="113" t="str">
        <f>IF(AND(LB67&gt;=32,LB67&lt;=80),Listas!$G$36,IF(AND(LB67&gt;=16,LB67&lt;=24),Listas!$G$37,IF(AND(LB67&gt;=5,LB67&lt;=12),Listas!$G$38,IF(AND(LB67&gt;=1,LB67&lt;=4),Listas!$G$39,"-"))))</f>
        <v>-</v>
      </c>
      <c r="CW67" s="226"/>
      <c r="CX67" s="223"/>
      <c r="CY67" s="223"/>
      <c r="CZ67" s="113" t="str">
        <f>IF(AND(LG67&gt;=32,LG67&lt;=80),Listas!$G$36,IF(AND(LG67&gt;=16,LG67&lt;=24),Listas!$G$37,IF(AND(LG67&gt;=5,LG67&lt;=12),Listas!$G$38,IF(AND(LG67&gt;=1,LG67&lt;=4),Listas!$G$39,"-"))))</f>
        <v>-</v>
      </c>
      <c r="DA67" s="226"/>
      <c r="DB67" s="223"/>
      <c r="DC67" s="223"/>
      <c r="DD67" s="113" t="str">
        <f>IF(AND(LL67&gt;=32,LL67&lt;=80),Listas!$G$36,IF(AND(LL67&gt;=16,LL67&lt;=24),Listas!$G$37,IF(AND(LL67&gt;=5,LL67&lt;=12),Listas!$G$38,IF(AND(LL67&gt;=1,LL67&lt;=4),Listas!$G$39,"-"))))</f>
        <v>-</v>
      </c>
      <c r="DE67" s="226"/>
      <c r="DF67" s="223"/>
      <c r="DG67" s="223"/>
      <c r="DH67" s="113" t="str">
        <f>IF(AND(LQ67&gt;=32,LQ67&lt;=80),Listas!$G$36,IF(AND(LQ67&gt;=16,LQ67&lt;=24),Listas!$G$37,IF(AND(LQ67&gt;=5,LQ67&lt;=12),Listas!$G$38,IF(AND(LQ67&gt;=1,LQ67&lt;=4),Listas!$G$39,"-"))))</f>
        <v>-</v>
      </c>
      <c r="DI67" s="226"/>
      <c r="DJ67" s="223"/>
      <c r="DK67" s="223"/>
      <c r="DL67" s="113" t="str">
        <f>IF(AND(LV67&gt;=32,LV67&lt;=80),Listas!$G$36,IF(AND(LV67&gt;=16,LV67&lt;=24),Listas!$G$37,IF(AND(LV67&gt;=5,LV67&lt;=12),Listas!$G$38,IF(AND(LV67&gt;=1,LV67&lt;=4),Listas!$G$39,"-"))))</f>
        <v>-</v>
      </c>
      <c r="DM67" s="226"/>
      <c r="DN67" s="223"/>
      <c r="DO67" s="223"/>
      <c r="DP67" s="113" t="str">
        <f>IF(AND(MA67&gt;=32,MA67&lt;=80),Listas!$G$36,IF(AND(MA67&gt;=16,MA67&lt;=24),Listas!$G$37,IF(AND(MA67&gt;=5,MA67&lt;=12),Listas!$G$38,IF(AND(MA67&gt;=1,MA67&lt;=4),Listas!$G$39,"-"))))</f>
        <v>-</v>
      </c>
      <c r="DQ67" s="226"/>
      <c r="DR67" s="223"/>
      <c r="DS67" s="223"/>
      <c r="DT67" s="113" t="str">
        <f>IF(AND(MF67&gt;=32,MF67&lt;=80),Listas!$G$36,IF(AND(MF67&gt;=16,MF67&lt;=24),Listas!$G$37,IF(AND(MF67&gt;=5,MF67&lt;=12),Listas!$G$38,IF(AND(MF67&gt;=1,MF67&lt;=4),Listas!$G$39,"-"))))</f>
        <v>-</v>
      </c>
      <c r="HM67" s="150" t="str">
        <f>IF('2.Datos'!A67&lt;&gt;"",'2.Datos'!A67,"")</f>
        <v/>
      </c>
      <c r="HN67" s="142" t="str">
        <f>IFERROR(VLOOKUP('2.Datos'!V67,Listas!$D$37:$E$41,2,FALSE),"")</f>
        <v/>
      </c>
      <c r="HO67" s="142" t="str">
        <f>IFERROR(VLOOKUP('2.Datos'!W67,Listas!$D$44:$E$48,2,FALSE),"")</f>
        <v/>
      </c>
      <c r="HP67" s="142" t="str">
        <f t="shared" ref="HP67:HP98" si="53">IFERROR(HN67*HO67,"")</f>
        <v/>
      </c>
      <c r="HQ67" s="151" t="str">
        <f t="shared" ref="HQ67:HQ98" si="54">IF(AND($HM67&lt;&gt;"",HP67&lt;&gt;""),CONCATENATE(HN67,HO67)*1,IF(AND($HM67&lt;&gt;"",HP67=""),"-",""))</f>
        <v/>
      </c>
      <c r="HR67" s="103"/>
      <c r="HS67" s="142" t="str">
        <f>IFERROR(VLOOKUP('2.Datos'!AD67,Listas!$D$37:$E$41,2,FALSE),"")</f>
        <v/>
      </c>
      <c r="HT67" s="142" t="str">
        <f>IFERROR(VLOOKUP('2.Datos'!AE67,Listas!$D$44:$E$48,2,FALSE),"")</f>
        <v/>
      </c>
      <c r="HU67" s="151" t="str">
        <f t="shared" si="3"/>
        <v/>
      </c>
      <c r="HV67" s="151" t="str">
        <f t="shared" si="4"/>
        <v/>
      </c>
      <c r="HW67" s="103"/>
      <c r="HX67" s="142" t="str">
        <f>IFERROR(VLOOKUP('2.Datos'!AH67,Listas!$D$37:$E$41,2,FALSE),"")</f>
        <v/>
      </c>
      <c r="HY67" s="142" t="str">
        <f>IFERROR(VLOOKUP('2.Datos'!AI67,Listas!$D$44:$E$48,2,FALSE),"")</f>
        <v/>
      </c>
      <c r="HZ67" s="151" t="str">
        <f t="shared" si="5"/>
        <v/>
      </c>
      <c r="IA67" s="151" t="str">
        <f t="shared" si="6"/>
        <v/>
      </c>
      <c r="IB67" s="103"/>
      <c r="IC67" s="142" t="str">
        <f>IFERROR(VLOOKUP('2.Datos'!AL67,Listas!$D$37:$E$41,2,FALSE),"")</f>
        <v/>
      </c>
      <c r="ID67" s="142" t="str">
        <f>IFERROR(VLOOKUP('2.Datos'!AM67,Listas!$D$44:$E$48,2,FALSE),"")</f>
        <v/>
      </c>
      <c r="IE67" s="151" t="str">
        <f t="shared" si="7"/>
        <v/>
      </c>
      <c r="IF67" s="151" t="str">
        <f t="shared" si="8"/>
        <v/>
      </c>
      <c r="IG67" s="103"/>
      <c r="IH67" s="142" t="str">
        <f>IFERROR(VLOOKUP('2.Datos'!AP67,Listas!$D$37:$E$41,2,FALSE),"")</f>
        <v/>
      </c>
      <c r="II67" s="142" t="str">
        <f>IFERROR(VLOOKUP('2.Datos'!AQ67,Listas!$D$44:$E$48,2,FALSE),"")</f>
        <v/>
      </c>
      <c r="IJ67" s="151" t="str">
        <f t="shared" si="9"/>
        <v/>
      </c>
      <c r="IK67" s="151" t="str">
        <f t="shared" si="10"/>
        <v/>
      </c>
      <c r="IL67" s="103"/>
      <c r="IM67" s="142" t="str">
        <f>IFERROR(VLOOKUP('2.Datos'!AT67,Listas!$D$37:$E$41,2,FALSE),"")</f>
        <v/>
      </c>
      <c r="IN67" s="142" t="str">
        <f>IFERROR(VLOOKUP('2.Datos'!AU67,Listas!$D$44:$E$48,2,FALSE),"")</f>
        <v/>
      </c>
      <c r="IO67" s="151" t="str">
        <f t="shared" si="11"/>
        <v/>
      </c>
      <c r="IP67" s="151" t="str">
        <f t="shared" si="12"/>
        <v/>
      </c>
      <c r="IQ67" s="103"/>
      <c r="IR67" s="142" t="str">
        <f>IFERROR(VLOOKUP('2.Datos'!AX67,Listas!$D$37:$E$41,2,FALSE),"")</f>
        <v/>
      </c>
      <c r="IS67" s="142" t="str">
        <f>IFERROR(VLOOKUP('2.Datos'!AY67,Listas!$D$44:$E$48,2,FALSE),"")</f>
        <v/>
      </c>
      <c r="IT67" s="151" t="str">
        <f t="shared" si="13"/>
        <v/>
      </c>
      <c r="IU67" s="151" t="str">
        <f t="shared" si="14"/>
        <v/>
      </c>
      <c r="IV67" s="103"/>
      <c r="IW67" s="142" t="str">
        <f>IFERROR(VLOOKUP('2.Datos'!BB67,Listas!$D$37:$E$41,2,FALSE),"")</f>
        <v/>
      </c>
      <c r="IX67" s="142" t="str">
        <f>IFERROR(VLOOKUP('2.Datos'!BC67,Listas!$D$44:$E$48,2,FALSE),"")</f>
        <v/>
      </c>
      <c r="IY67" s="151" t="str">
        <f t="shared" si="15"/>
        <v/>
      </c>
      <c r="IZ67" s="151" t="str">
        <f t="shared" si="16"/>
        <v/>
      </c>
      <c r="JA67" s="103"/>
      <c r="JB67" s="142" t="str">
        <f>IFERROR(VLOOKUP('2.Datos'!BF67,Listas!$D$37:$E$41,2,FALSE),"")</f>
        <v/>
      </c>
      <c r="JC67" s="142" t="str">
        <f>IFERROR(VLOOKUP('2.Datos'!BG67,Listas!$D$44:$E$48,2,FALSE),"")</f>
        <v/>
      </c>
      <c r="JD67" s="151" t="str">
        <f t="shared" si="17"/>
        <v/>
      </c>
      <c r="JE67" s="151" t="str">
        <f t="shared" si="18"/>
        <v/>
      </c>
      <c r="JF67" s="103"/>
      <c r="JG67" s="142" t="str">
        <f>IFERROR(VLOOKUP('2.Datos'!BJ67,Listas!$D$37:$E$41,2,FALSE),"")</f>
        <v/>
      </c>
      <c r="JH67" s="142" t="str">
        <f>IFERROR(VLOOKUP('2.Datos'!BK67,Listas!$D$44:$E$48,2,FALSE),"")</f>
        <v/>
      </c>
      <c r="JI67" s="151" t="str">
        <f t="shared" si="19"/>
        <v/>
      </c>
      <c r="JJ67" s="151" t="str">
        <f t="shared" si="20"/>
        <v/>
      </c>
      <c r="JK67" s="103"/>
      <c r="JL67" s="142" t="str">
        <f>IFERROR(VLOOKUP('2.Datos'!BN67,Listas!$D$37:$E$41,2,FALSE),"")</f>
        <v/>
      </c>
      <c r="JM67" s="142" t="str">
        <f>IFERROR(VLOOKUP('2.Datos'!BO67,Listas!$D$44:$E$48,2,FALSE),"")</f>
        <v/>
      </c>
      <c r="JN67" s="151" t="str">
        <f t="shared" si="21"/>
        <v/>
      </c>
      <c r="JO67" s="151" t="str">
        <f t="shared" si="22"/>
        <v/>
      </c>
      <c r="JP67" s="103"/>
      <c r="JQ67" s="142" t="str">
        <f>IFERROR(VLOOKUP('2.Datos'!BR67,Listas!$D$37:$E$41,2,FALSE),"")</f>
        <v/>
      </c>
      <c r="JR67" s="142" t="str">
        <f>IFERROR(VLOOKUP('2.Datos'!BS67,Listas!$D$44:$E$48,2,FALSE),"")</f>
        <v/>
      </c>
      <c r="JS67" s="151" t="str">
        <f t="shared" si="23"/>
        <v/>
      </c>
      <c r="JT67" s="151" t="str">
        <f t="shared" si="24"/>
        <v/>
      </c>
      <c r="JU67" s="103"/>
      <c r="JV67" s="142" t="str">
        <f>IFERROR(VLOOKUP('2.Datos'!BV67,Listas!$D$37:$E$41,2,FALSE),"")</f>
        <v/>
      </c>
      <c r="JW67" s="142" t="str">
        <f>IFERROR(VLOOKUP('2.Datos'!BW67,Listas!$D$44:$E$48,2,FALSE),"")</f>
        <v/>
      </c>
      <c r="JX67" s="151" t="str">
        <f t="shared" si="25"/>
        <v/>
      </c>
      <c r="JY67" s="151" t="str">
        <f t="shared" si="26"/>
        <v/>
      </c>
      <c r="JZ67" s="103"/>
      <c r="KA67" s="142" t="str">
        <f>IFERROR(VLOOKUP('2.Datos'!BZ67,Listas!$D$37:$E$41,2,FALSE),"")</f>
        <v/>
      </c>
      <c r="KB67" s="142" t="str">
        <f>IFERROR(VLOOKUP('2.Datos'!CA67,Listas!$D$44:$E$48,2,FALSE),"")</f>
        <v/>
      </c>
      <c r="KC67" s="151" t="str">
        <f t="shared" si="27"/>
        <v/>
      </c>
      <c r="KD67" s="151" t="str">
        <f t="shared" si="28"/>
        <v/>
      </c>
      <c r="KE67" s="103"/>
      <c r="KF67" s="142" t="str">
        <f>IFERROR(VLOOKUP('2.Datos'!CD67,Listas!$D$37:$E$41,2,FALSE),"")</f>
        <v/>
      </c>
      <c r="KG67" s="142" t="str">
        <f>IFERROR(VLOOKUP('2.Datos'!CE67,Listas!$D$44:$E$48,2,FALSE),"")</f>
        <v/>
      </c>
      <c r="KH67" s="151" t="str">
        <f t="shared" si="29"/>
        <v/>
      </c>
      <c r="KI67" s="151" t="str">
        <f t="shared" si="30"/>
        <v/>
      </c>
      <c r="KJ67" s="103"/>
      <c r="KK67" s="142" t="str">
        <f>IFERROR(VLOOKUP('2.Datos'!CH67,Listas!$D$37:$E$41,2,FALSE),"")</f>
        <v/>
      </c>
      <c r="KL67" s="142" t="str">
        <f>IFERROR(VLOOKUP('2.Datos'!CI67,Listas!$D$44:$E$48,2,FALSE),"")</f>
        <v/>
      </c>
      <c r="KM67" s="151" t="str">
        <f t="shared" si="31"/>
        <v/>
      </c>
      <c r="KN67" s="151" t="str">
        <f t="shared" si="32"/>
        <v/>
      </c>
      <c r="KO67" s="103"/>
      <c r="KP67" s="142" t="str">
        <f>IFERROR(VLOOKUP('2.Datos'!CL67,Listas!$D$37:$E$41,2,FALSE),"")</f>
        <v/>
      </c>
      <c r="KQ67" s="142" t="str">
        <f>IFERROR(VLOOKUP('2.Datos'!CM67,Listas!$D$44:$E$48,2,FALSE),"")</f>
        <v/>
      </c>
      <c r="KR67" s="151" t="str">
        <f t="shared" si="33"/>
        <v/>
      </c>
      <c r="KS67" s="151" t="str">
        <f t="shared" si="34"/>
        <v/>
      </c>
      <c r="KT67" s="103"/>
      <c r="KU67" s="142" t="str">
        <f>IFERROR(VLOOKUP('2.Datos'!CP67,Listas!$D$37:$E$41,2,FALSE),"")</f>
        <v/>
      </c>
      <c r="KV67" s="142" t="str">
        <f>IFERROR(VLOOKUP('2.Datos'!CQ67,Listas!$D$44:$E$48,2,FALSE),"")</f>
        <v/>
      </c>
      <c r="KW67" s="151" t="str">
        <f t="shared" si="35"/>
        <v/>
      </c>
      <c r="KX67" s="151" t="str">
        <f t="shared" si="36"/>
        <v/>
      </c>
      <c r="KY67" s="103"/>
      <c r="KZ67" s="142" t="str">
        <f>IFERROR(VLOOKUP('2.Datos'!CT67,Listas!$D$37:$E$41,2,FALSE),"")</f>
        <v/>
      </c>
      <c r="LA67" s="142" t="str">
        <f>IFERROR(VLOOKUP('2.Datos'!CU67,Listas!$D$44:$E$48,2,FALSE),"")</f>
        <v/>
      </c>
      <c r="LB67" s="151" t="str">
        <f t="shared" si="37"/>
        <v/>
      </c>
      <c r="LC67" s="151" t="str">
        <f t="shared" si="38"/>
        <v/>
      </c>
      <c r="LD67" s="103"/>
      <c r="LE67" s="142" t="str">
        <f>IFERROR(VLOOKUP('2.Datos'!CX67,Listas!$D$37:$E$41,2,FALSE),"")</f>
        <v/>
      </c>
      <c r="LF67" s="142" t="str">
        <f>IFERROR(VLOOKUP('2.Datos'!CY67,Listas!$D$44:$E$48,2,FALSE),"")</f>
        <v/>
      </c>
      <c r="LG67" s="151" t="str">
        <f t="shared" si="39"/>
        <v/>
      </c>
      <c r="LH67" s="151" t="str">
        <f t="shared" si="40"/>
        <v/>
      </c>
      <c r="LI67" s="103"/>
      <c r="LJ67" s="142" t="str">
        <f>IFERROR(VLOOKUP('2.Datos'!DB67,Listas!$D$37:$E$41,2,FALSE),"")</f>
        <v/>
      </c>
      <c r="LK67" s="142" t="str">
        <f>IFERROR(VLOOKUP('2.Datos'!DC67,Listas!$D$44:$E$48,2,FALSE),"")</f>
        <v/>
      </c>
      <c r="LL67" s="151" t="str">
        <f t="shared" si="41"/>
        <v/>
      </c>
      <c r="LM67" s="151" t="str">
        <f t="shared" si="42"/>
        <v/>
      </c>
      <c r="LN67" s="103"/>
      <c r="LO67" s="142" t="str">
        <f>IFERROR(VLOOKUP('2.Datos'!DF67,Listas!$D$37:$E$41,2,FALSE),"")</f>
        <v/>
      </c>
      <c r="LP67" s="142" t="str">
        <f>IFERROR(VLOOKUP('2.Datos'!DG67,Listas!$D$44:$E$48,2,FALSE),"")</f>
        <v/>
      </c>
      <c r="LQ67" s="151" t="str">
        <f t="shared" si="43"/>
        <v/>
      </c>
      <c r="LR67" s="151" t="str">
        <f t="shared" si="44"/>
        <v/>
      </c>
      <c r="LS67" s="103"/>
      <c r="LT67" s="142" t="str">
        <f>IFERROR(VLOOKUP('2.Datos'!DJ67,Listas!$D$37:$E$41,2,FALSE),"")</f>
        <v/>
      </c>
      <c r="LU67" s="142" t="str">
        <f>IFERROR(VLOOKUP('2.Datos'!DK67,Listas!$D$44:$E$48,2,FALSE),"")</f>
        <v/>
      </c>
      <c r="LV67" s="151" t="str">
        <f t="shared" si="45"/>
        <v/>
      </c>
      <c r="LW67" s="151" t="str">
        <f t="shared" si="46"/>
        <v/>
      </c>
      <c r="LX67" s="103"/>
      <c r="LY67" s="142" t="str">
        <f>IFERROR(VLOOKUP('2.Datos'!DN67,Listas!$D$37:$E$41,2,FALSE),"")</f>
        <v/>
      </c>
      <c r="LZ67" s="142" t="str">
        <f>IFERROR(VLOOKUP('2.Datos'!DO67,Listas!$D$44:$E$48,2,FALSE),"")</f>
        <v/>
      </c>
      <c r="MA67" s="151" t="str">
        <f t="shared" si="47"/>
        <v/>
      </c>
      <c r="MB67" s="151" t="str">
        <f t="shared" si="48"/>
        <v/>
      </c>
      <c r="MC67" s="103"/>
      <c r="MD67" s="142" t="str">
        <f>IFERROR(VLOOKUP('2.Datos'!DR67,Listas!$D$37:$E$41,2,FALSE),"")</f>
        <v/>
      </c>
      <c r="ME67" s="142" t="str">
        <f>IFERROR(VLOOKUP('2.Datos'!DS67,Listas!$D$44:$E$48,2,FALSE),"")</f>
        <v/>
      </c>
      <c r="MF67" s="151" t="str">
        <f t="shared" si="49"/>
        <v/>
      </c>
      <c r="MG67" s="151" t="str">
        <f t="shared" si="50"/>
        <v/>
      </c>
      <c r="MH67"/>
    </row>
    <row r="68" spans="1:346" ht="46.5" customHeight="1" x14ac:dyDescent="0.25">
      <c r="A68" s="232"/>
      <c r="B68" s="223"/>
      <c r="C68" s="223"/>
      <c r="D68" s="225"/>
      <c r="E68" s="225"/>
      <c r="F68" s="226"/>
      <c r="G68" s="223"/>
      <c r="H68" s="226"/>
      <c r="I68" s="226"/>
      <c r="J68" s="226"/>
      <c r="K68" s="226"/>
      <c r="L68" s="227"/>
      <c r="M68" s="224"/>
      <c r="N68" s="228"/>
      <c r="O68" s="228"/>
      <c r="P68" s="228"/>
      <c r="Q68" s="228"/>
      <c r="R68" s="228"/>
      <c r="S68" s="228"/>
      <c r="T68" s="228"/>
      <c r="U68" s="228"/>
      <c r="V68" s="223"/>
      <c r="W68" s="223"/>
      <c r="X68" s="229" t="str">
        <f>IF(AND(HP68&gt;=32,HP68&lt;=80),Listas!$G$36,IF(AND(HP68&gt;=16,HP68&lt;=24),Listas!$G$37,IF(AND(HP68&gt;=5,HP68&lt;=12),Listas!$G$38,IF(AND(HP68&gt;=1,HP68&lt;=4),Listas!$G$39,"-"))))</f>
        <v>-</v>
      </c>
      <c r="Y68" s="230" t="str">
        <f t="shared" ref="Y68:Y100" si="55">HP68</f>
        <v/>
      </c>
      <c r="Z68" s="230" t="str">
        <f>IFERROR(VLOOKUP(L68,Listas!$H$4:$I$8,2,FALSE),"")</f>
        <v/>
      </c>
      <c r="AA68" s="233"/>
      <c r="AB68" s="234"/>
      <c r="AC68" s="231"/>
      <c r="AD68" s="223"/>
      <c r="AE68" s="223"/>
      <c r="AF68" s="113" t="str">
        <f>IF(AND(HU68&gt;=32,HU68&lt;=80),Listas!$G$36,IF(AND(HU68&gt;=16,HU68&lt;=24),Listas!$G$37,IF(AND(HU68&gt;=5,HU68&lt;=12),Listas!$G$38,IF(AND(HU68&gt;=1,HU68&lt;=4),Listas!$G$39,"-"))))</f>
        <v>-</v>
      </c>
      <c r="AG68" s="226"/>
      <c r="AH68" s="223"/>
      <c r="AI68" s="223"/>
      <c r="AJ68" s="113" t="str">
        <f>IF(AND(HZ68&gt;=32,HZ68&lt;=80),Listas!$G$36,IF(AND(HZ68&gt;=16,HZ68&lt;=24),Listas!$G$37,IF(AND(HZ68&gt;=5,HZ68&lt;=12),Listas!$G$38,IF(AND(HZ68&gt;=1,HZ68&lt;=4),Listas!$G$39,"-"))))</f>
        <v>-</v>
      </c>
      <c r="AK68" s="226"/>
      <c r="AL68" s="223"/>
      <c r="AM68" s="223"/>
      <c r="AN68" s="113" t="str">
        <f>IF(AND(IE68&gt;=32,IE68&lt;=80),Listas!$G$36,IF(AND(IE68&gt;=16,IE68&lt;=24),Listas!$G$37,IF(AND(IE68&gt;=5,IE68&lt;=12),Listas!$G$38,IF(AND(IE68&gt;=1,IE68&lt;=4),Listas!$G$39,"-"))))</f>
        <v>-</v>
      </c>
      <c r="AO68" s="226"/>
      <c r="AP68" s="223"/>
      <c r="AQ68" s="223"/>
      <c r="AR68" s="113" t="str">
        <f>IF(AND(IJ68&gt;=32,IJ68&lt;=80),Listas!$G$36,IF(AND(IJ68&gt;=16,IJ68&lt;=24),Listas!$G$37,IF(AND(IJ68&gt;=5,IJ68&lt;=12),Listas!$G$38,IF(AND(IJ68&gt;=1,IJ68&lt;=4),Listas!$G$39,"-"))))</f>
        <v>-</v>
      </c>
      <c r="AS68" s="226"/>
      <c r="AT68" s="223"/>
      <c r="AU68" s="223"/>
      <c r="AV68" s="113" t="str">
        <f>IF(AND(IO68&gt;=32,IO68&lt;=80),Listas!$G$36,IF(AND(IO68&gt;=16,IO68&lt;=24),Listas!$G$37,IF(AND(IO68&gt;=5,IO68&lt;=12),Listas!$G$38,IF(AND(IO68&gt;=1,IO68&lt;=4),Listas!$G$39,"-"))))</f>
        <v>-</v>
      </c>
      <c r="AW68" s="226"/>
      <c r="AX68" s="223"/>
      <c r="AY68" s="223"/>
      <c r="AZ68" s="113" t="str">
        <f>IF(AND(IT68&gt;=32,IT68&lt;=80),Listas!$G$36,IF(AND(IT68&gt;=16,IT68&lt;=24),Listas!$G$37,IF(AND(IT68&gt;=5,IT68&lt;=12),Listas!$G$38,IF(AND(IT68&gt;=1,IT68&lt;=4),Listas!$G$39,"-"))))</f>
        <v>-</v>
      </c>
      <c r="BA68" s="226"/>
      <c r="BB68" s="223"/>
      <c r="BC68" s="223"/>
      <c r="BD68" s="113" t="str">
        <f>IF(AND(IY68&gt;=32,IY68&lt;=80),Listas!$G$36,IF(AND(IY68&gt;=16,IY68&lt;=24),Listas!$G$37,IF(AND(IY68&gt;=5,IY68&lt;=12),Listas!$G$38,IF(AND(IY68&gt;=1,IY68&lt;=4),Listas!$G$39,"-"))))</f>
        <v>-</v>
      </c>
      <c r="BE68" s="226"/>
      <c r="BF68" s="223"/>
      <c r="BG68" s="223"/>
      <c r="BH68" s="113" t="str">
        <f>IF(AND(JD68&gt;=32,JD68&lt;=80),Listas!$G$36,IF(AND(JD68&gt;=16,JD68&lt;=24),Listas!$G$37,IF(AND(JD68&gt;=5,JD68&lt;=12),Listas!$G$38,IF(AND(JD68&gt;=1,JD68&lt;=4),Listas!$G$39,"-"))))</f>
        <v>-</v>
      </c>
      <c r="BI68" s="226"/>
      <c r="BJ68" s="223"/>
      <c r="BK68" s="223"/>
      <c r="BL68" s="113" t="str">
        <f>IF(AND(JI68&gt;=32,JI68&lt;=80),Listas!$G$36,IF(AND(JI68&gt;=16,JI68&lt;=24),Listas!$G$37,IF(AND(JI68&gt;=5,JI68&lt;=12),Listas!$G$38,IF(AND(JI68&gt;=1,JI68&lt;=4),Listas!$G$39,"-"))))</f>
        <v>-</v>
      </c>
      <c r="BM68" s="226"/>
      <c r="BN68" s="223"/>
      <c r="BO68" s="223"/>
      <c r="BP68" s="113" t="str">
        <f>IF(AND(JN68&gt;=32,JN68&lt;=80),Listas!$G$36,IF(AND(JN68&gt;=16,JN68&lt;=24),Listas!$G$37,IF(AND(JN68&gt;=5,JN68&lt;=12),Listas!$G$38,IF(AND(JN68&gt;=1,JN68&lt;=4),Listas!$G$39,"-"))))</f>
        <v>-</v>
      </c>
      <c r="BQ68" s="226"/>
      <c r="BR68" s="223"/>
      <c r="BS68" s="223"/>
      <c r="BT68" s="113" t="str">
        <f>IF(AND(JS68&gt;=32,JS68&lt;=80),Listas!$G$36,IF(AND(JS68&gt;=16,JS68&lt;=24),Listas!$G$37,IF(AND(JS68&gt;=5,JS68&lt;=12),Listas!$G$38,IF(AND(JS68&gt;=1,JS68&lt;=4),Listas!$G$39,"-"))))</f>
        <v>-</v>
      </c>
      <c r="BU68" s="226"/>
      <c r="BV68" s="223"/>
      <c r="BW68" s="223"/>
      <c r="BX68" s="113" t="str">
        <f>IF(AND(JX68&gt;=32,JX68&lt;=80),Listas!$G$36,IF(AND(JX68&gt;=16,JX68&lt;=24),Listas!$G$37,IF(AND(JX68&gt;=5,JX68&lt;=12),Listas!$G$38,IF(AND(JX68&gt;=1,JX68&lt;=4),Listas!$G$39,"-"))))</f>
        <v>-</v>
      </c>
      <c r="BY68" s="226"/>
      <c r="BZ68" s="223"/>
      <c r="CA68" s="223"/>
      <c r="CB68" s="113" t="str">
        <f>IF(AND(KC68&gt;=32,KC68&lt;=80),Listas!$G$36,IF(AND(KC68&gt;=16,KC68&lt;=24),Listas!$G$37,IF(AND(KC68&gt;=5,KC68&lt;=12),Listas!$G$38,IF(AND(KC68&gt;=1,KC68&lt;=4),Listas!$G$39,"-"))))</f>
        <v>-</v>
      </c>
      <c r="CC68" s="226"/>
      <c r="CD68" s="223"/>
      <c r="CE68" s="223"/>
      <c r="CF68" s="113" t="str">
        <f>IF(AND(KH68&gt;=32,KH68&lt;=80),Listas!$G$36,IF(AND(KH68&gt;=16,KH68&lt;=24),Listas!$G$37,IF(AND(KH68&gt;=5,KH68&lt;=12),Listas!$G$38,IF(AND(KH68&gt;=1,KH68&lt;=4),Listas!$G$39,"-"))))</f>
        <v>-</v>
      </c>
      <c r="CG68" s="226"/>
      <c r="CH68" s="223"/>
      <c r="CI68" s="223"/>
      <c r="CJ68" s="113" t="str">
        <f>IF(AND(KM68&gt;=32,KM68&lt;=80),Listas!$G$36,IF(AND(KM68&gt;=16,KM68&lt;=24),Listas!$G$37,IF(AND(KM68&gt;=5,KM68&lt;=12),Listas!$G$38,IF(AND(KM68&gt;=1,KM68&lt;=4),Listas!$G$39,"-"))))</f>
        <v>-</v>
      </c>
      <c r="CK68" s="226"/>
      <c r="CL68" s="223"/>
      <c r="CM68" s="223"/>
      <c r="CN68" s="113" t="str">
        <f>IF(AND(KR68&gt;=32,KR68&lt;=80),Listas!$G$36,IF(AND(KR68&gt;=16,KR68&lt;=24),Listas!$G$37,IF(AND(KR68&gt;=5,KR68&lt;=12),Listas!$G$38,IF(AND(KR68&gt;=1,KR68&lt;=4),Listas!$G$39,"-"))))</f>
        <v>-</v>
      </c>
      <c r="CO68" s="226"/>
      <c r="CP68" s="223"/>
      <c r="CQ68" s="223"/>
      <c r="CR68" s="113" t="str">
        <f>IF(AND(KW68&gt;=32,KW68&lt;=80),Listas!$G$36,IF(AND(KW68&gt;=16,KW68&lt;=24),Listas!$G$37,IF(AND(KW68&gt;=5,KW68&lt;=12),Listas!$G$38,IF(AND(KW68&gt;=1,KW68&lt;=4),Listas!$G$39,"-"))))</f>
        <v>-</v>
      </c>
      <c r="CS68" s="226"/>
      <c r="CT68" s="223"/>
      <c r="CU68" s="223"/>
      <c r="CV68" s="113" t="str">
        <f>IF(AND(LB68&gt;=32,LB68&lt;=80),Listas!$G$36,IF(AND(LB68&gt;=16,LB68&lt;=24),Listas!$G$37,IF(AND(LB68&gt;=5,LB68&lt;=12),Listas!$G$38,IF(AND(LB68&gt;=1,LB68&lt;=4),Listas!$G$39,"-"))))</f>
        <v>-</v>
      </c>
      <c r="CW68" s="226"/>
      <c r="CX68" s="223"/>
      <c r="CY68" s="223"/>
      <c r="CZ68" s="113" t="str">
        <f>IF(AND(LG68&gt;=32,LG68&lt;=80),Listas!$G$36,IF(AND(LG68&gt;=16,LG68&lt;=24),Listas!$G$37,IF(AND(LG68&gt;=5,LG68&lt;=12),Listas!$G$38,IF(AND(LG68&gt;=1,LG68&lt;=4),Listas!$G$39,"-"))))</f>
        <v>-</v>
      </c>
      <c r="DA68" s="226"/>
      <c r="DB68" s="223"/>
      <c r="DC68" s="223"/>
      <c r="DD68" s="113" t="str">
        <f>IF(AND(LL68&gt;=32,LL68&lt;=80),Listas!$G$36,IF(AND(LL68&gt;=16,LL68&lt;=24),Listas!$G$37,IF(AND(LL68&gt;=5,LL68&lt;=12),Listas!$G$38,IF(AND(LL68&gt;=1,LL68&lt;=4),Listas!$G$39,"-"))))</f>
        <v>-</v>
      </c>
      <c r="DE68" s="226"/>
      <c r="DF68" s="223"/>
      <c r="DG68" s="223"/>
      <c r="DH68" s="113" t="str">
        <f>IF(AND(LQ68&gt;=32,LQ68&lt;=80),Listas!$G$36,IF(AND(LQ68&gt;=16,LQ68&lt;=24),Listas!$G$37,IF(AND(LQ68&gt;=5,LQ68&lt;=12),Listas!$G$38,IF(AND(LQ68&gt;=1,LQ68&lt;=4),Listas!$G$39,"-"))))</f>
        <v>-</v>
      </c>
      <c r="DI68" s="226"/>
      <c r="DJ68" s="223"/>
      <c r="DK68" s="223"/>
      <c r="DL68" s="113" t="str">
        <f>IF(AND(LV68&gt;=32,LV68&lt;=80),Listas!$G$36,IF(AND(LV68&gt;=16,LV68&lt;=24),Listas!$G$37,IF(AND(LV68&gt;=5,LV68&lt;=12),Listas!$G$38,IF(AND(LV68&gt;=1,LV68&lt;=4),Listas!$G$39,"-"))))</f>
        <v>-</v>
      </c>
      <c r="DM68" s="226"/>
      <c r="DN68" s="223"/>
      <c r="DO68" s="223"/>
      <c r="DP68" s="113" t="str">
        <f>IF(AND(MA68&gt;=32,MA68&lt;=80),Listas!$G$36,IF(AND(MA68&gt;=16,MA68&lt;=24),Listas!$G$37,IF(AND(MA68&gt;=5,MA68&lt;=12),Listas!$G$38,IF(AND(MA68&gt;=1,MA68&lt;=4),Listas!$G$39,"-"))))</f>
        <v>-</v>
      </c>
      <c r="DQ68" s="226"/>
      <c r="DR68" s="223"/>
      <c r="DS68" s="223"/>
      <c r="DT68" s="113" t="str">
        <f>IF(AND(MF68&gt;=32,MF68&lt;=80),Listas!$G$36,IF(AND(MF68&gt;=16,MF68&lt;=24),Listas!$G$37,IF(AND(MF68&gt;=5,MF68&lt;=12),Listas!$G$38,IF(AND(MF68&gt;=1,MF68&lt;=4),Listas!$G$39,"-"))))</f>
        <v>-</v>
      </c>
      <c r="HM68" s="150" t="str">
        <f>IF('2.Datos'!A68&lt;&gt;"",'2.Datos'!A68,"")</f>
        <v/>
      </c>
      <c r="HN68" s="142" t="str">
        <f>IFERROR(VLOOKUP('2.Datos'!V68,Listas!$D$37:$E$41,2,FALSE),"")</f>
        <v/>
      </c>
      <c r="HO68" s="142" t="str">
        <f>IFERROR(VLOOKUP('2.Datos'!W68,Listas!$D$44:$E$48,2,FALSE),"")</f>
        <v/>
      </c>
      <c r="HP68" s="142" t="str">
        <f t="shared" si="53"/>
        <v/>
      </c>
      <c r="HQ68" s="151" t="str">
        <f t="shared" si="54"/>
        <v/>
      </c>
      <c r="HR68" s="103"/>
      <c r="HS68" s="142" t="str">
        <f>IFERROR(VLOOKUP('2.Datos'!AD68,Listas!$D$37:$E$41,2,FALSE),"")</f>
        <v/>
      </c>
      <c r="HT68" s="142" t="str">
        <f>IFERROR(VLOOKUP('2.Datos'!AE68,Listas!$D$44:$E$48,2,FALSE),"")</f>
        <v/>
      </c>
      <c r="HU68" s="151" t="str">
        <f t="shared" ref="HU68:HU101" si="56">IFERROR(HS68*HT68,"")</f>
        <v/>
      </c>
      <c r="HV68" s="151" t="str">
        <f t="shared" ref="HV68:HV101" si="57">IF(AND($HM68&lt;&gt;"",HU68&lt;&gt;""),CONCATENATE(HS68,HT68)*1,IF(AND($HM68&lt;&gt;"",HU68=""),"-",""))</f>
        <v/>
      </c>
      <c r="HW68" s="103"/>
      <c r="HX68" s="142" t="str">
        <f>IFERROR(VLOOKUP('2.Datos'!AH68,Listas!$D$37:$E$41,2,FALSE),"")</f>
        <v/>
      </c>
      <c r="HY68" s="142" t="str">
        <f>IFERROR(VLOOKUP('2.Datos'!AI68,Listas!$D$44:$E$48,2,FALSE),"")</f>
        <v/>
      </c>
      <c r="HZ68" s="151" t="str">
        <f t="shared" ref="HZ68:HZ101" si="58">IFERROR(HX68*HY68,"")</f>
        <v/>
      </c>
      <c r="IA68" s="151" t="str">
        <f t="shared" ref="IA68:IA101" si="59">IF(AND($HM68&lt;&gt;"",HZ68&lt;&gt;""),CONCATENATE(HX68,HY68)*1,IF(AND($HM68&lt;&gt;"",HZ68=""),"-",""))</f>
        <v/>
      </c>
      <c r="IB68" s="103"/>
      <c r="IC68" s="142" t="str">
        <f>IFERROR(VLOOKUP('2.Datos'!AL68,Listas!$D$37:$E$41,2,FALSE),"")</f>
        <v/>
      </c>
      <c r="ID68" s="142" t="str">
        <f>IFERROR(VLOOKUP('2.Datos'!AM68,Listas!$D$44:$E$48,2,FALSE),"")</f>
        <v/>
      </c>
      <c r="IE68" s="151" t="str">
        <f t="shared" ref="IE68:IE101" si="60">IFERROR(IC68*ID68,"")</f>
        <v/>
      </c>
      <c r="IF68" s="151" t="str">
        <f t="shared" ref="IF68:IF101" si="61">IF(AND($HM68&lt;&gt;"",IE68&lt;&gt;""),CONCATENATE(IC68,ID68)*1,IF(AND($HM68&lt;&gt;"",IE68=""),"-",""))</f>
        <v/>
      </c>
      <c r="IG68" s="103"/>
      <c r="IH68" s="142" t="str">
        <f>IFERROR(VLOOKUP('2.Datos'!AP68,Listas!$D$37:$E$41,2,FALSE),"")</f>
        <v/>
      </c>
      <c r="II68" s="142" t="str">
        <f>IFERROR(VLOOKUP('2.Datos'!AQ68,Listas!$D$44:$E$48,2,FALSE),"")</f>
        <v/>
      </c>
      <c r="IJ68" s="151" t="str">
        <f t="shared" ref="IJ68:IJ101" si="62">IFERROR(IH68*II68,"")</f>
        <v/>
      </c>
      <c r="IK68" s="151" t="str">
        <f t="shared" ref="IK68:IK101" si="63">IF(AND($HM68&lt;&gt;"",IJ68&lt;&gt;""),CONCATENATE(IH68,II68)*1,IF(AND($HM68&lt;&gt;"",IJ68=""),"-",""))</f>
        <v/>
      </c>
      <c r="IL68" s="103"/>
      <c r="IM68" s="142" t="str">
        <f>IFERROR(VLOOKUP('2.Datos'!AT68,Listas!$D$37:$E$41,2,FALSE),"")</f>
        <v/>
      </c>
      <c r="IN68" s="142" t="str">
        <f>IFERROR(VLOOKUP('2.Datos'!AU68,Listas!$D$44:$E$48,2,FALSE),"")</f>
        <v/>
      </c>
      <c r="IO68" s="151" t="str">
        <f t="shared" ref="IO68:IO101" si="64">IFERROR(IM68*IN68,"")</f>
        <v/>
      </c>
      <c r="IP68" s="151" t="str">
        <f t="shared" ref="IP68:IP101" si="65">IF(AND($HM68&lt;&gt;"",IO68&lt;&gt;""),CONCATENATE(IM68,IN68)*1,IF(AND($HM68&lt;&gt;"",IO68=""),"-",""))</f>
        <v/>
      </c>
      <c r="IQ68" s="103"/>
      <c r="IR68" s="142" t="str">
        <f>IFERROR(VLOOKUP('2.Datos'!AX68,Listas!$D$37:$E$41,2,FALSE),"")</f>
        <v/>
      </c>
      <c r="IS68" s="142" t="str">
        <f>IFERROR(VLOOKUP('2.Datos'!AY68,Listas!$D$44:$E$48,2,FALSE),"")</f>
        <v/>
      </c>
      <c r="IT68" s="151" t="str">
        <f t="shared" ref="IT68:IT101" si="66">IFERROR(IR68*IS68,"")</f>
        <v/>
      </c>
      <c r="IU68" s="151" t="str">
        <f t="shared" ref="IU68:IU101" si="67">IF(AND($HM68&lt;&gt;"",IT68&lt;&gt;""),CONCATENATE(IR68,IS68)*1,IF(AND($HM68&lt;&gt;"",IT68=""),"-",""))</f>
        <v/>
      </c>
      <c r="IV68" s="103"/>
      <c r="IW68" s="142" t="str">
        <f>IFERROR(VLOOKUP('2.Datos'!BB68,Listas!$D$37:$E$41,2,FALSE),"")</f>
        <v/>
      </c>
      <c r="IX68" s="142" t="str">
        <f>IFERROR(VLOOKUP('2.Datos'!BC68,Listas!$D$44:$E$48,2,FALSE),"")</f>
        <v/>
      </c>
      <c r="IY68" s="151" t="str">
        <f t="shared" ref="IY68:IY101" si="68">IFERROR(IW68*IX68,"")</f>
        <v/>
      </c>
      <c r="IZ68" s="151" t="str">
        <f t="shared" ref="IZ68:IZ101" si="69">IF(AND($HM68&lt;&gt;"",IY68&lt;&gt;""),CONCATENATE(IW68,IX68)*1,IF(AND($HM68&lt;&gt;"",IY68=""),"-",""))</f>
        <v/>
      </c>
      <c r="JA68" s="103"/>
      <c r="JB68" s="142" t="str">
        <f>IFERROR(VLOOKUP('2.Datos'!BF68,Listas!$D$37:$E$41,2,FALSE),"")</f>
        <v/>
      </c>
      <c r="JC68" s="142" t="str">
        <f>IFERROR(VLOOKUP('2.Datos'!BG68,Listas!$D$44:$E$48,2,FALSE),"")</f>
        <v/>
      </c>
      <c r="JD68" s="151" t="str">
        <f t="shared" ref="JD68:JD101" si="70">IFERROR(JB68*JC68,"")</f>
        <v/>
      </c>
      <c r="JE68" s="151" t="str">
        <f t="shared" ref="JE68:JE101" si="71">IF(AND($HM68&lt;&gt;"",JD68&lt;&gt;""),CONCATENATE(JB68,JC68)*1,IF(AND($HM68&lt;&gt;"",JD68=""),"-",""))</f>
        <v/>
      </c>
      <c r="JF68" s="103"/>
      <c r="JG68" s="142" t="str">
        <f>IFERROR(VLOOKUP('2.Datos'!BJ68,Listas!$D$37:$E$41,2,FALSE),"")</f>
        <v/>
      </c>
      <c r="JH68" s="142" t="str">
        <f>IFERROR(VLOOKUP('2.Datos'!BK68,Listas!$D$44:$E$48,2,FALSE),"")</f>
        <v/>
      </c>
      <c r="JI68" s="151" t="str">
        <f t="shared" ref="JI68:JI101" si="72">IFERROR(JG68*JH68,"")</f>
        <v/>
      </c>
      <c r="JJ68" s="151" t="str">
        <f t="shared" ref="JJ68:JJ101" si="73">IF(AND($HM68&lt;&gt;"",JI68&lt;&gt;""),CONCATENATE(JG68,JH68)*1,IF(AND($HM68&lt;&gt;"",JI68=""),"-",""))</f>
        <v/>
      </c>
      <c r="JK68" s="103"/>
      <c r="JL68" s="142" t="str">
        <f>IFERROR(VLOOKUP('2.Datos'!BN68,Listas!$D$37:$E$41,2,FALSE),"")</f>
        <v/>
      </c>
      <c r="JM68" s="142" t="str">
        <f>IFERROR(VLOOKUP('2.Datos'!BO68,Listas!$D$44:$E$48,2,FALSE),"")</f>
        <v/>
      </c>
      <c r="JN68" s="151" t="str">
        <f t="shared" ref="JN68:JN101" si="74">IFERROR(JL68*JM68,"")</f>
        <v/>
      </c>
      <c r="JO68" s="151" t="str">
        <f t="shared" ref="JO68:JO101" si="75">IF(AND($HM68&lt;&gt;"",JN68&lt;&gt;""),CONCATENATE(JL68,JM68)*1,IF(AND($HM68&lt;&gt;"",JN68=""),"-",""))</f>
        <v/>
      </c>
      <c r="JP68" s="103"/>
      <c r="JQ68" s="142" t="str">
        <f>IFERROR(VLOOKUP('2.Datos'!BR68,Listas!$D$37:$E$41,2,FALSE),"")</f>
        <v/>
      </c>
      <c r="JR68" s="142" t="str">
        <f>IFERROR(VLOOKUP('2.Datos'!BS68,Listas!$D$44:$E$48,2,FALSE),"")</f>
        <v/>
      </c>
      <c r="JS68" s="151" t="str">
        <f t="shared" ref="JS68:JS101" si="76">IFERROR(JQ68*JR68,"")</f>
        <v/>
      </c>
      <c r="JT68" s="151" t="str">
        <f t="shared" ref="JT68:JT101" si="77">IF(AND($HM68&lt;&gt;"",JS68&lt;&gt;""),CONCATENATE(JQ68,JR68)*1,IF(AND($HM68&lt;&gt;"",JS68=""),"-",""))</f>
        <v/>
      </c>
      <c r="JU68" s="103"/>
      <c r="JV68" s="142" t="str">
        <f>IFERROR(VLOOKUP('2.Datos'!BV68,Listas!$D$37:$E$41,2,FALSE),"")</f>
        <v/>
      </c>
      <c r="JW68" s="142" t="str">
        <f>IFERROR(VLOOKUP('2.Datos'!BW68,Listas!$D$44:$E$48,2,FALSE),"")</f>
        <v/>
      </c>
      <c r="JX68" s="151" t="str">
        <f t="shared" ref="JX68:JX101" si="78">IFERROR(JV68*JW68,"")</f>
        <v/>
      </c>
      <c r="JY68" s="151" t="str">
        <f t="shared" ref="JY68:JY101" si="79">IF(AND($HM68&lt;&gt;"",JX68&lt;&gt;""),CONCATENATE(JV68,JW68)*1,IF(AND($HM68&lt;&gt;"",JX68=""),"-",""))</f>
        <v/>
      </c>
      <c r="JZ68" s="103"/>
      <c r="KA68" s="142" t="str">
        <f>IFERROR(VLOOKUP('2.Datos'!BZ68,Listas!$D$37:$E$41,2,FALSE),"")</f>
        <v/>
      </c>
      <c r="KB68" s="142" t="str">
        <f>IFERROR(VLOOKUP('2.Datos'!CA68,Listas!$D$44:$E$48,2,FALSE),"")</f>
        <v/>
      </c>
      <c r="KC68" s="151" t="str">
        <f t="shared" ref="KC68:KC101" si="80">IFERROR(KA68*KB68,"")</f>
        <v/>
      </c>
      <c r="KD68" s="151" t="str">
        <f t="shared" ref="KD68:KD101" si="81">IF(AND($HM68&lt;&gt;"",KC68&lt;&gt;""),CONCATENATE(KA68,KB68)*1,IF(AND($HM68&lt;&gt;"",KC68=""),"-",""))</f>
        <v/>
      </c>
      <c r="KE68" s="103"/>
      <c r="KF68" s="142" t="str">
        <f>IFERROR(VLOOKUP('2.Datos'!CD68,Listas!$D$37:$E$41,2,FALSE),"")</f>
        <v/>
      </c>
      <c r="KG68" s="142" t="str">
        <f>IFERROR(VLOOKUP('2.Datos'!CE68,Listas!$D$44:$E$48,2,FALSE),"")</f>
        <v/>
      </c>
      <c r="KH68" s="151" t="str">
        <f t="shared" ref="KH68:KH101" si="82">IFERROR(KF68*KG68,"")</f>
        <v/>
      </c>
      <c r="KI68" s="151" t="str">
        <f t="shared" ref="KI68:KI101" si="83">IF(AND($HM68&lt;&gt;"",KH68&lt;&gt;""),CONCATENATE(KF68,KG68)*1,IF(AND($HM68&lt;&gt;"",KH68=""),"-",""))</f>
        <v/>
      </c>
      <c r="KJ68" s="103"/>
      <c r="KK68" s="142" t="str">
        <f>IFERROR(VLOOKUP('2.Datos'!CH68,Listas!$D$37:$E$41,2,FALSE),"")</f>
        <v/>
      </c>
      <c r="KL68" s="142" t="str">
        <f>IFERROR(VLOOKUP('2.Datos'!CI68,Listas!$D$44:$E$48,2,FALSE),"")</f>
        <v/>
      </c>
      <c r="KM68" s="151" t="str">
        <f t="shared" ref="KM68:KM101" si="84">IFERROR(KK68*KL68,"")</f>
        <v/>
      </c>
      <c r="KN68" s="151" t="str">
        <f t="shared" ref="KN68:KN101" si="85">IF(AND($HM68&lt;&gt;"",KM68&lt;&gt;""),CONCATENATE(KK68,KL68)*1,IF(AND($HM68&lt;&gt;"",KM68=""),"-",""))</f>
        <v/>
      </c>
      <c r="KO68" s="103"/>
      <c r="KP68" s="142" t="str">
        <f>IFERROR(VLOOKUP('2.Datos'!CL68,Listas!$D$37:$E$41,2,FALSE),"")</f>
        <v/>
      </c>
      <c r="KQ68" s="142" t="str">
        <f>IFERROR(VLOOKUP('2.Datos'!CM68,Listas!$D$44:$E$48,2,FALSE),"")</f>
        <v/>
      </c>
      <c r="KR68" s="151" t="str">
        <f t="shared" ref="KR68:KR101" si="86">IFERROR(KP68*KQ68,"")</f>
        <v/>
      </c>
      <c r="KS68" s="151" t="str">
        <f t="shared" ref="KS68:KS101" si="87">IF(AND($HM68&lt;&gt;"",KR68&lt;&gt;""),CONCATENATE(KP68,KQ68)*1,IF(AND($HM68&lt;&gt;"",KR68=""),"-",""))</f>
        <v/>
      </c>
      <c r="KT68" s="103"/>
      <c r="KU68" s="142" t="str">
        <f>IFERROR(VLOOKUP('2.Datos'!CP68,Listas!$D$37:$E$41,2,FALSE),"")</f>
        <v/>
      </c>
      <c r="KV68" s="142" t="str">
        <f>IFERROR(VLOOKUP('2.Datos'!CQ68,Listas!$D$44:$E$48,2,FALSE),"")</f>
        <v/>
      </c>
      <c r="KW68" s="151" t="str">
        <f t="shared" ref="KW68:KW101" si="88">IFERROR(KU68*KV68,"")</f>
        <v/>
      </c>
      <c r="KX68" s="151" t="str">
        <f t="shared" ref="KX68:KX101" si="89">IF(AND($HM68&lt;&gt;"",KW68&lt;&gt;""),CONCATENATE(KU68,KV68)*1,IF(AND($HM68&lt;&gt;"",KW68=""),"-",""))</f>
        <v/>
      </c>
      <c r="KY68" s="103"/>
      <c r="KZ68" s="142" t="str">
        <f>IFERROR(VLOOKUP('2.Datos'!CT68,Listas!$D$37:$E$41,2,FALSE),"")</f>
        <v/>
      </c>
      <c r="LA68" s="142" t="str">
        <f>IFERROR(VLOOKUP('2.Datos'!CU68,Listas!$D$44:$E$48,2,FALSE),"")</f>
        <v/>
      </c>
      <c r="LB68" s="151" t="str">
        <f t="shared" ref="LB68:LB101" si="90">IFERROR(KZ68*LA68,"")</f>
        <v/>
      </c>
      <c r="LC68" s="151" t="str">
        <f t="shared" ref="LC68:LC101" si="91">IF(AND($HM68&lt;&gt;"",LB68&lt;&gt;""),CONCATENATE(KZ68,LA68)*1,IF(AND($HM68&lt;&gt;"",LB68=""),"-",""))</f>
        <v/>
      </c>
      <c r="LD68" s="103"/>
      <c r="LE68" s="142" t="str">
        <f>IFERROR(VLOOKUP('2.Datos'!CX68,Listas!$D$37:$E$41,2,FALSE),"")</f>
        <v/>
      </c>
      <c r="LF68" s="142" t="str">
        <f>IFERROR(VLOOKUP('2.Datos'!CY68,Listas!$D$44:$E$48,2,FALSE),"")</f>
        <v/>
      </c>
      <c r="LG68" s="151" t="str">
        <f t="shared" ref="LG68:LG101" si="92">IFERROR(LE68*LF68,"")</f>
        <v/>
      </c>
      <c r="LH68" s="151" t="str">
        <f t="shared" ref="LH68:LH101" si="93">IF(AND($HM68&lt;&gt;"",LG68&lt;&gt;""),CONCATENATE(LE68,LF68)*1,IF(AND($HM68&lt;&gt;"",LG68=""),"-",""))</f>
        <v/>
      </c>
      <c r="LI68" s="103"/>
      <c r="LJ68" s="142" t="str">
        <f>IFERROR(VLOOKUP('2.Datos'!DB68,Listas!$D$37:$E$41,2,FALSE),"")</f>
        <v/>
      </c>
      <c r="LK68" s="142" t="str">
        <f>IFERROR(VLOOKUP('2.Datos'!DC68,Listas!$D$44:$E$48,2,FALSE),"")</f>
        <v/>
      </c>
      <c r="LL68" s="151" t="str">
        <f t="shared" ref="LL68:LL101" si="94">IFERROR(LJ68*LK68,"")</f>
        <v/>
      </c>
      <c r="LM68" s="151" t="str">
        <f t="shared" ref="LM68:LM101" si="95">IF(AND($HM68&lt;&gt;"",LL68&lt;&gt;""),CONCATENATE(LJ68,LK68)*1,IF(AND($HM68&lt;&gt;"",LL68=""),"-",""))</f>
        <v/>
      </c>
      <c r="LN68" s="103"/>
      <c r="LO68" s="142" t="str">
        <f>IFERROR(VLOOKUP('2.Datos'!DF68,Listas!$D$37:$E$41,2,FALSE),"")</f>
        <v/>
      </c>
      <c r="LP68" s="142" t="str">
        <f>IFERROR(VLOOKUP('2.Datos'!DG68,Listas!$D$44:$E$48,2,FALSE),"")</f>
        <v/>
      </c>
      <c r="LQ68" s="151" t="str">
        <f t="shared" ref="LQ68:LQ101" si="96">IFERROR(LO68*LP68,"")</f>
        <v/>
      </c>
      <c r="LR68" s="151" t="str">
        <f t="shared" ref="LR68:LR101" si="97">IF(AND($HM68&lt;&gt;"",LQ68&lt;&gt;""),CONCATENATE(LO68,LP68)*1,IF(AND($HM68&lt;&gt;"",LQ68=""),"-",""))</f>
        <v/>
      </c>
      <c r="LS68" s="103"/>
      <c r="LT68" s="142" t="str">
        <f>IFERROR(VLOOKUP('2.Datos'!DJ68,Listas!$D$37:$E$41,2,FALSE),"")</f>
        <v/>
      </c>
      <c r="LU68" s="142" t="str">
        <f>IFERROR(VLOOKUP('2.Datos'!DK68,Listas!$D$44:$E$48,2,FALSE),"")</f>
        <v/>
      </c>
      <c r="LV68" s="151" t="str">
        <f t="shared" ref="LV68:LV101" si="98">IFERROR(LT68*LU68,"")</f>
        <v/>
      </c>
      <c r="LW68" s="151" t="str">
        <f t="shared" ref="LW68:LW101" si="99">IF(AND($HM68&lt;&gt;"",LV68&lt;&gt;""),CONCATENATE(LT68,LU68)*1,IF(AND($HM68&lt;&gt;"",LV68=""),"-",""))</f>
        <v/>
      </c>
      <c r="LX68" s="103"/>
      <c r="LY68" s="142" t="str">
        <f>IFERROR(VLOOKUP('2.Datos'!DN68,Listas!$D$37:$E$41,2,FALSE),"")</f>
        <v/>
      </c>
      <c r="LZ68" s="142" t="str">
        <f>IFERROR(VLOOKUP('2.Datos'!DO68,Listas!$D$44:$E$48,2,FALSE),"")</f>
        <v/>
      </c>
      <c r="MA68" s="151" t="str">
        <f t="shared" ref="MA68:MA101" si="100">IFERROR(LY68*LZ68,"")</f>
        <v/>
      </c>
      <c r="MB68" s="151" t="str">
        <f t="shared" ref="MB68:MB101" si="101">IF(AND($HM68&lt;&gt;"",MA68&lt;&gt;""),CONCATENATE(LY68,LZ68)*1,IF(AND($HM68&lt;&gt;"",MA68=""),"-",""))</f>
        <v/>
      </c>
      <c r="MC68" s="103"/>
      <c r="MD68" s="142" t="str">
        <f>IFERROR(VLOOKUP('2.Datos'!DR68,Listas!$D$37:$E$41,2,FALSE),"")</f>
        <v/>
      </c>
      <c r="ME68" s="142" t="str">
        <f>IFERROR(VLOOKUP('2.Datos'!DS68,Listas!$D$44:$E$48,2,FALSE),"")</f>
        <v/>
      </c>
      <c r="MF68" s="151" t="str">
        <f t="shared" ref="MF68:MF101" si="102">IFERROR(MD68*ME68,"")</f>
        <v/>
      </c>
      <c r="MG68" s="151" t="str">
        <f t="shared" ref="MG68:MG101" si="103">IF(AND($HM68&lt;&gt;"",MF68&lt;&gt;""),CONCATENATE(MD68,ME68)*1,IF(AND($HM68&lt;&gt;"",MF68=""),"-",""))</f>
        <v/>
      </c>
      <c r="MH68"/>
    </row>
    <row r="69" spans="1:346" ht="46.5" customHeight="1" x14ac:dyDescent="0.25">
      <c r="A69" s="232"/>
      <c r="B69" s="223"/>
      <c r="C69" s="223"/>
      <c r="D69" s="225"/>
      <c r="E69" s="225"/>
      <c r="F69" s="226"/>
      <c r="G69" s="223"/>
      <c r="H69" s="226"/>
      <c r="I69" s="226"/>
      <c r="J69" s="226"/>
      <c r="K69" s="226"/>
      <c r="L69" s="227"/>
      <c r="M69" s="224"/>
      <c r="N69" s="228"/>
      <c r="O69" s="228"/>
      <c r="P69" s="228"/>
      <c r="Q69" s="228"/>
      <c r="R69" s="228"/>
      <c r="S69" s="228"/>
      <c r="T69" s="228"/>
      <c r="U69" s="228"/>
      <c r="V69" s="223"/>
      <c r="W69" s="223"/>
      <c r="X69" s="229" t="str">
        <f>IF(AND(HP69&gt;=32,HP69&lt;=80),Listas!$G$36,IF(AND(HP69&gt;=16,HP69&lt;=24),Listas!$G$37,IF(AND(HP69&gt;=5,HP69&lt;=12),Listas!$G$38,IF(AND(HP69&gt;=1,HP69&lt;=4),Listas!$G$39,"-"))))</f>
        <v>-</v>
      </c>
      <c r="Y69" s="230" t="str">
        <f t="shared" si="55"/>
        <v/>
      </c>
      <c r="Z69" s="230" t="str">
        <f>IFERROR(VLOOKUP(L69,Listas!$H$4:$I$8,2,FALSE),"")</f>
        <v/>
      </c>
      <c r="AA69" s="233"/>
      <c r="AB69" s="234"/>
      <c r="AC69" s="231"/>
      <c r="AD69" s="223"/>
      <c r="AE69" s="223"/>
      <c r="AF69" s="113" t="str">
        <f>IF(AND(HU69&gt;=32,HU69&lt;=80),Listas!$G$36,IF(AND(HU69&gt;=16,HU69&lt;=24),Listas!$G$37,IF(AND(HU69&gt;=5,HU69&lt;=12),Listas!$G$38,IF(AND(HU69&gt;=1,HU69&lt;=4),Listas!$G$39,"-"))))</f>
        <v>-</v>
      </c>
      <c r="AG69" s="226"/>
      <c r="AH69" s="223"/>
      <c r="AI69" s="223"/>
      <c r="AJ69" s="113" t="str">
        <f>IF(AND(HZ69&gt;=32,HZ69&lt;=80),Listas!$G$36,IF(AND(HZ69&gt;=16,HZ69&lt;=24),Listas!$G$37,IF(AND(HZ69&gt;=5,HZ69&lt;=12),Listas!$G$38,IF(AND(HZ69&gt;=1,HZ69&lt;=4),Listas!$G$39,"-"))))</f>
        <v>-</v>
      </c>
      <c r="AK69" s="226"/>
      <c r="AL69" s="223"/>
      <c r="AM69" s="223"/>
      <c r="AN69" s="113" t="str">
        <f>IF(AND(IE69&gt;=32,IE69&lt;=80),Listas!$G$36,IF(AND(IE69&gt;=16,IE69&lt;=24),Listas!$G$37,IF(AND(IE69&gt;=5,IE69&lt;=12),Listas!$G$38,IF(AND(IE69&gt;=1,IE69&lt;=4),Listas!$G$39,"-"))))</f>
        <v>-</v>
      </c>
      <c r="AO69" s="226"/>
      <c r="AP69" s="223"/>
      <c r="AQ69" s="223"/>
      <c r="AR69" s="113" t="str">
        <f>IF(AND(IJ69&gt;=32,IJ69&lt;=80),Listas!$G$36,IF(AND(IJ69&gt;=16,IJ69&lt;=24),Listas!$G$37,IF(AND(IJ69&gt;=5,IJ69&lt;=12),Listas!$G$38,IF(AND(IJ69&gt;=1,IJ69&lt;=4),Listas!$G$39,"-"))))</f>
        <v>-</v>
      </c>
      <c r="AS69" s="226"/>
      <c r="AT69" s="223"/>
      <c r="AU69" s="223"/>
      <c r="AV69" s="113" t="str">
        <f>IF(AND(IO69&gt;=32,IO69&lt;=80),Listas!$G$36,IF(AND(IO69&gt;=16,IO69&lt;=24),Listas!$G$37,IF(AND(IO69&gt;=5,IO69&lt;=12),Listas!$G$38,IF(AND(IO69&gt;=1,IO69&lt;=4),Listas!$G$39,"-"))))</f>
        <v>-</v>
      </c>
      <c r="AW69" s="226"/>
      <c r="AX69" s="223"/>
      <c r="AY69" s="223"/>
      <c r="AZ69" s="113" t="str">
        <f>IF(AND(IT69&gt;=32,IT69&lt;=80),Listas!$G$36,IF(AND(IT69&gt;=16,IT69&lt;=24),Listas!$G$37,IF(AND(IT69&gt;=5,IT69&lt;=12),Listas!$G$38,IF(AND(IT69&gt;=1,IT69&lt;=4),Listas!$G$39,"-"))))</f>
        <v>-</v>
      </c>
      <c r="BA69" s="226"/>
      <c r="BB69" s="223"/>
      <c r="BC69" s="223"/>
      <c r="BD69" s="113" t="str">
        <f>IF(AND(IY69&gt;=32,IY69&lt;=80),Listas!$G$36,IF(AND(IY69&gt;=16,IY69&lt;=24),Listas!$G$37,IF(AND(IY69&gt;=5,IY69&lt;=12),Listas!$G$38,IF(AND(IY69&gt;=1,IY69&lt;=4),Listas!$G$39,"-"))))</f>
        <v>-</v>
      </c>
      <c r="BE69" s="226"/>
      <c r="BF69" s="223"/>
      <c r="BG69" s="223"/>
      <c r="BH69" s="113" t="str">
        <f>IF(AND(JD69&gt;=32,JD69&lt;=80),Listas!$G$36,IF(AND(JD69&gt;=16,JD69&lt;=24),Listas!$G$37,IF(AND(JD69&gt;=5,JD69&lt;=12),Listas!$G$38,IF(AND(JD69&gt;=1,JD69&lt;=4),Listas!$G$39,"-"))))</f>
        <v>-</v>
      </c>
      <c r="BI69" s="226"/>
      <c r="BJ69" s="223"/>
      <c r="BK69" s="223"/>
      <c r="BL69" s="113" t="str">
        <f>IF(AND(JI69&gt;=32,JI69&lt;=80),Listas!$G$36,IF(AND(JI69&gt;=16,JI69&lt;=24),Listas!$G$37,IF(AND(JI69&gt;=5,JI69&lt;=12),Listas!$G$38,IF(AND(JI69&gt;=1,JI69&lt;=4),Listas!$G$39,"-"))))</f>
        <v>-</v>
      </c>
      <c r="BM69" s="226"/>
      <c r="BN69" s="223"/>
      <c r="BO69" s="223"/>
      <c r="BP69" s="113" t="str">
        <f>IF(AND(JN69&gt;=32,JN69&lt;=80),Listas!$G$36,IF(AND(JN69&gt;=16,JN69&lt;=24),Listas!$G$37,IF(AND(JN69&gt;=5,JN69&lt;=12),Listas!$G$38,IF(AND(JN69&gt;=1,JN69&lt;=4),Listas!$G$39,"-"))))</f>
        <v>-</v>
      </c>
      <c r="BQ69" s="226"/>
      <c r="BR69" s="223"/>
      <c r="BS69" s="223"/>
      <c r="BT69" s="113" t="str">
        <f>IF(AND(JS69&gt;=32,JS69&lt;=80),Listas!$G$36,IF(AND(JS69&gt;=16,JS69&lt;=24),Listas!$G$37,IF(AND(JS69&gt;=5,JS69&lt;=12),Listas!$G$38,IF(AND(JS69&gt;=1,JS69&lt;=4),Listas!$G$39,"-"))))</f>
        <v>-</v>
      </c>
      <c r="BU69" s="226"/>
      <c r="BV69" s="223"/>
      <c r="BW69" s="223"/>
      <c r="BX69" s="113" t="str">
        <f>IF(AND(JX69&gt;=32,JX69&lt;=80),Listas!$G$36,IF(AND(JX69&gt;=16,JX69&lt;=24),Listas!$G$37,IF(AND(JX69&gt;=5,JX69&lt;=12),Listas!$G$38,IF(AND(JX69&gt;=1,JX69&lt;=4),Listas!$G$39,"-"))))</f>
        <v>-</v>
      </c>
      <c r="BY69" s="226"/>
      <c r="BZ69" s="223"/>
      <c r="CA69" s="223"/>
      <c r="CB69" s="113" t="str">
        <f>IF(AND(KC69&gt;=32,KC69&lt;=80),Listas!$G$36,IF(AND(KC69&gt;=16,KC69&lt;=24),Listas!$G$37,IF(AND(KC69&gt;=5,KC69&lt;=12),Listas!$G$38,IF(AND(KC69&gt;=1,KC69&lt;=4),Listas!$G$39,"-"))))</f>
        <v>-</v>
      </c>
      <c r="CC69" s="226"/>
      <c r="CD69" s="223"/>
      <c r="CE69" s="223"/>
      <c r="CF69" s="113" t="str">
        <f>IF(AND(KH69&gt;=32,KH69&lt;=80),Listas!$G$36,IF(AND(KH69&gt;=16,KH69&lt;=24),Listas!$G$37,IF(AND(KH69&gt;=5,KH69&lt;=12),Listas!$G$38,IF(AND(KH69&gt;=1,KH69&lt;=4),Listas!$G$39,"-"))))</f>
        <v>-</v>
      </c>
      <c r="CG69" s="226"/>
      <c r="CH69" s="223"/>
      <c r="CI69" s="223"/>
      <c r="CJ69" s="113" t="str">
        <f>IF(AND(KM69&gt;=32,KM69&lt;=80),Listas!$G$36,IF(AND(KM69&gt;=16,KM69&lt;=24),Listas!$G$37,IF(AND(KM69&gt;=5,KM69&lt;=12),Listas!$G$38,IF(AND(KM69&gt;=1,KM69&lt;=4),Listas!$G$39,"-"))))</f>
        <v>-</v>
      </c>
      <c r="CK69" s="226"/>
      <c r="CL69" s="223"/>
      <c r="CM69" s="223"/>
      <c r="CN69" s="113" t="str">
        <f>IF(AND(KR69&gt;=32,KR69&lt;=80),Listas!$G$36,IF(AND(KR69&gt;=16,KR69&lt;=24),Listas!$G$37,IF(AND(KR69&gt;=5,KR69&lt;=12),Listas!$G$38,IF(AND(KR69&gt;=1,KR69&lt;=4),Listas!$G$39,"-"))))</f>
        <v>-</v>
      </c>
      <c r="CO69" s="226"/>
      <c r="CP69" s="223"/>
      <c r="CQ69" s="223"/>
      <c r="CR69" s="113" t="str">
        <f>IF(AND(KW69&gt;=32,KW69&lt;=80),Listas!$G$36,IF(AND(KW69&gt;=16,KW69&lt;=24),Listas!$G$37,IF(AND(KW69&gt;=5,KW69&lt;=12),Listas!$G$38,IF(AND(KW69&gt;=1,KW69&lt;=4),Listas!$G$39,"-"))))</f>
        <v>-</v>
      </c>
      <c r="CS69" s="226"/>
      <c r="CT69" s="223"/>
      <c r="CU69" s="223"/>
      <c r="CV69" s="113" t="str">
        <f>IF(AND(LB69&gt;=32,LB69&lt;=80),Listas!$G$36,IF(AND(LB69&gt;=16,LB69&lt;=24),Listas!$G$37,IF(AND(LB69&gt;=5,LB69&lt;=12),Listas!$G$38,IF(AND(LB69&gt;=1,LB69&lt;=4),Listas!$G$39,"-"))))</f>
        <v>-</v>
      </c>
      <c r="CW69" s="226"/>
      <c r="CX69" s="223"/>
      <c r="CY69" s="223"/>
      <c r="CZ69" s="113" t="str">
        <f>IF(AND(LG69&gt;=32,LG69&lt;=80),Listas!$G$36,IF(AND(LG69&gt;=16,LG69&lt;=24),Listas!$G$37,IF(AND(LG69&gt;=5,LG69&lt;=12),Listas!$G$38,IF(AND(LG69&gt;=1,LG69&lt;=4),Listas!$G$39,"-"))))</f>
        <v>-</v>
      </c>
      <c r="DA69" s="226"/>
      <c r="DB69" s="223"/>
      <c r="DC69" s="223"/>
      <c r="DD69" s="113" t="str">
        <f>IF(AND(LL69&gt;=32,LL69&lt;=80),Listas!$G$36,IF(AND(LL69&gt;=16,LL69&lt;=24),Listas!$G$37,IF(AND(LL69&gt;=5,LL69&lt;=12),Listas!$G$38,IF(AND(LL69&gt;=1,LL69&lt;=4),Listas!$G$39,"-"))))</f>
        <v>-</v>
      </c>
      <c r="DE69" s="226"/>
      <c r="DF69" s="223"/>
      <c r="DG69" s="223"/>
      <c r="DH69" s="113" t="str">
        <f>IF(AND(LQ69&gt;=32,LQ69&lt;=80),Listas!$G$36,IF(AND(LQ69&gt;=16,LQ69&lt;=24),Listas!$G$37,IF(AND(LQ69&gt;=5,LQ69&lt;=12),Listas!$G$38,IF(AND(LQ69&gt;=1,LQ69&lt;=4),Listas!$G$39,"-"))))</f>
        <v>-</v>
      </c>
      <c r="DI69" s="226"/>
      <c r="DJ69" s="223"/>
      <c r="DK69" s="223"/>
      <c r="DL69" s="113" t="str">
        <f>IF(AND(LV69&gt;=32,LV69&lt;=80),Listas!$G$36,IF(AND(LV69&gt;=16,LV69&lt;=24),Listas!$G$37,IF(AND(LV69&gt;=5,LV69&lt;=12),Listas!$G$38,IF(AND(LV69&gt;=1,LV69&lt;=4),Listas!$G$39,"-"))))</f>
        <v>-</v>
      </c>
      <c r="DM69" s="226"/>
      <c r="DN69" s="223"/>
      <c r="DO69" s="223"/>
      <c r="DP69" s="113" t="str">
        <f>IF(AND(MA69&gt;=32,MA69&lt;=80),Listas!$G$36,IF(AND(MA69&gt;=16,MA69&lt;=24),Listas!$G$37,IF(AND(MA69&gt;=5,MA69&lt;=12),Listas!$G$38,IF(AND(MA69&gt;=1,MA69&lt;=4),Listas!$G$39,"-"))))</f>
        <v>-</v>
      </c>
      <c r="DQ69" s="226"/>
      <c r="DR69" s="223"/>
      <c r="DS69" s="223"/>
      <c r="DT69" s="113" t="str">
        <f>IF(AND(MF69&gt;=32,MF69&lt;=80),Listas!$G$36,IF(AND(MF69&gt;=16,MF69&lt;=24),Listas!$G$37,IF(AND(MF69&gt;=5,MF69&lt;=12),Listas!$G$38,IF(AND(MF69&gt;=1,MF69&lt;=4),Listas!$G$39,"-"))))</f>
        <v>-</v>
      </c>
      <c r="HM69" s="150" t="str">
        <f>IF('2.Datos'!A69&lt;&gt;"",'2.Datos'!A69,"")</f>
        <v/>
      </c>
      <c r="HN69" s="142" t="str">
        <f>IFERROR(VLOOKUP('2.Datos'!V69,Listas!$D$37:$E$41,2,FALSE),"")</f>
        <v/>
      </c>
      <c r="HO69" s="142" t="str">
        <f>IFERROR(VLOOKUP('2.Datos'!W69,Listas!$D$44:$E$48,2,FALSE),"")</f>
        <v/>
      </c>
      <c r="HP69" s="142" t="str">
        <f t="shared" si="53"/>
        <v/>
      </c>
      <c r="HQ69" s="151" t="str">
        <f t="shared" si="54"/>
        <v/>
      </c>
      <c r="HR69" s="103"/>
      <c r="HS69" s="142" t="str">
        <f>IFERROR(VLOOKUP('2.Datos'!AD69,Listas!$D$37:$E$41,2,FALSE),"")</f>
        <v/>
      </c>
      <c r="HT69" s="142" t="str">
        <f>IFERROR(VLOOKUP('2.Datos'!AE69,Listas!$D$44:$E$48,2,FALSE),"")</f>
        <v/>
      </c>
      <c r="HU69" s="151" t="str">
        <f t="shared" si="56"/>
        <v/>
      </c>
      <c r="HV69" s="151" t="str">
        <f t="shared" si="57"/>
        <v/>
      </c>
      <c r="HW69" s="103"/>
      <c r="HX69" s="142" t="str">
        <f>IFERROR(VLOOKUP('2.Datos'!AH69,Listas!$D$37:$E$41,2,FALSE),"")</f>
        <v/>
      </c>
      <c r="HY69" s="142" t="str">
        <f>IFERROR(VLOOKUP('2.Datos'!AI69,Listas!$D$44:$E$48,2,FALSE),"")</f>
        <v/>
      </c>
      <c r="HZ69" s="151" t="str">
        <f t="shared" si="58"/>
        <v/>
      </c>
      <c r="IA69" s="151" t="str">
        <f t="shared" si="59"/>
        <v/>
      </c>
      <c r="IB69" s="103"/>
      <c r="IC69" s="142" t="str">
        <f>IFERROR(VLOOKUP('2.Datos'!AL69,Listas!$D$37:$E$41,2,FALSE),"")</f>
        <v/>
      </c>
      <c r="ID69" s="142" t="str">
        <f>IFERROR(VLOOKUP('2.Datos'!AM69,Listas!$D$44:$E$48,2,FALSE),"")</f>
        <v/>
      </c>
      <c r="IE69" s="151" t="str">
        <f t="shared" si="60"/>
        <v/>
      </c>
      <c r="IF69" s="151" t="str">
        <f t="shared" si="61"/>
        <v/>
      </c>
      <c r="IG69" s="103"/>
      <c r="IH69" s="142" t="str">
        <f>IFERROR(VLOOKUP('2.Datos'!AP69,Listas!$D$37:$E$41,2,FALSE),"")</f>
        <v/>
      </c>
      <c r="II69" s="142" t="str">
        <f>IFERROR(VLOOKUP('2.Datos'!AQ69,Listas!$D$44:$E$48,2,FALSE),"")</f>
        <v/>
      </c>
      <c r="IJ69" s="151" t="str">
        <f t="shared" si="62"/>
        <v/>
      </c>
      <c r="IK69" s="151" t="str">
        <f t="shared" si="63"/>
        <v/>
      </c>
      <c r="IL69" s="103"/>
      <c r="IM69" s="142" t="str">
        <f>IFERROR(VLOOKUP('2.Datos'!AT69,Listas!$D$37:$E$41,2,FALSE),"")</f>
        <v/>
      </c>
      <c r="IN69" s="142" t="str">
        <f>IFERROR(VLOOKUP('2.Datos'!AU69,Listas!$D$44:$E$48,2,FALSE),"")</f>
        <v/>
      </c>
      <c r="IO69" s="151" t="str">
        <f t="shared" si="64"/>
        <v/>
      </c>
      <c r="IP69" s="151" t="str">
        <f t="shared" si="65"/>
        <v/>
      </c>
      <c r="IQ69" s="103"/>
      <c r="IR69" s="142" t="str">
        <f>IFERROR(VLOOKUP('2.Datos'!AX69,Listas!$D$37:$E$41,2,FALSE),"")</f>
        <v/>
      </c>
      <c r="IS69" s="142" t="str">
        <f>IFERROR(VLOOKUP('2.Datos'!AY69,Listas!$D$44:$E$48,2,FALSE),"")</f>
        <v/>
      </c>
      <c r="IT69" s="151" t="str">
        <f t="shared" si="66"/>
        <v/>
      </c>
      <c r="IU69" s="151" t="str">
        <f t="shared" si="67"/>
        <v/>
      </c>
      <c r="IV69" s="103"/>
      <c r="IW69" s="142" t="str">
        <f>IFERROR(VLOOKUP('2.Datos'!BB69,Listas!$D$37:$E$41,2,FALSE),"")</f>
        <v/>
      </c>
      <c r="IX69" s="142" t="str">
        <f>IFERROR(VLOOKUP('2.Datos'!BC69,Listas!$D$44:$E$48,2,FALSE),"")</f>
        <v/>
      </c>
      <c r="IY69" s="151" t="str">
        <f t="shared" si="68"/>
        <v/>
      </c>
      <c r="IZ69" s="151" t="str">
        <f t="shared" si="69"/>
        <v/>
      </c>
      <c r="JA69" s="103"/>
      <c r="JB69" s="142" t="str">
        <f>IFERROR(VLOOKUP('2.Datos'!BF69,Listas!$D$37:$E$41,2,FALSE),"")</f>
        <v/>
      </c>
      <c r="JC69" s="142" t="str">
        <f>IFERROR(VLOOKUP('2.Datos'!BG69,Listas!$D$44:$E$48,2,FALSE),"")</f>
        <v/>
      </c>
      <c r="JD69" s="151" t="str">
        <f t="shared" si="70"/>
        <v/>
      </c>
      <c r="JE69" s="151" t="str">
        <f t="shared" si="71"/>
        <v/>
      </c>
      <c r="JF69" s="103"/>
      <c r="JG69" s="142" t="str">
        <f>IFERROR(VLOOKUP('2.Datos'!BJ69,Listas!$D$37:$E$41,2,FALSE),"")</f>
        <v/>
      </c>
      <c r="JH69" s="142" t="str">
        <f>IFERROR(VLOOKUP('2.Datos'!BK69,Listas!$D$44:$E$48,2,FALSE),"")</f>
        <v/>
      </c>
      <c r="JI69" s="151" t="str">
        <f t="shared" si="72"/>
        <v/>
      </c>
      <c r="JJ69" s="151" t="str">
        <f t="shared" si="73"/>
        <v/>
      </c>
      <c r="JK69" s="103"/>
      <c r="JL69" s="142" t="str">
        <f>IFERROR(VLOOKUP('2.Datos'!BN69,Listas!$D$37:$E$41,2,FALSE),"")</f>
        <v/>
      </c>
      <c r="JM69" s="142" t="str">
        <f>IFERROR(VLOOKUP('2.Datos'!BO69,Listas!$D$44:$E$48,2,FALSE),"")</f>
        <v/>
      </c>
      <c r="JN69" s="151" t="str">
        <f t="shared" si="74"/>
        <v/>
      </c>
      <c r="JO69" s="151" t="str">
        <f t="shared" si="75"/>
        <v/>
      </c>
      <c r="JP69" s="103"/>
      <c r="JQ69" s="142" t="str">
        <f>IFERROR(VLOOKUP('2.Datos'!BR69,Listas!$D$37:$E$41,2,FALSE),"")</f>
        <v/>
      </c>
      <c r="JR69" s="142" t="str">
        <f>IFERROR(VLOOKUP('2.Datos'!BS69,Listas!$D$44:$E$48,2,FALSE),"")</f>
        <v/>
      </c>
      <c r="JS69" s="151" t="str">
        <f t="shared" si="76"/>
        <v/>
      </c>
      <c r="JT69" s="151" t="str">
        <f t="shared" si="77"/>
        <v/>
      </c>
      <c r="JU69" s="103"/>
      <c r="JV69" s="142" t="str">
        <f>IFERROR(VLOOKUP('2.Datos'!BV69,Listas!$D$37:$E$41,2,FALSE),"")</f>
        <v/>
      </c>
      <c r="JW69" s="142" t="str">
        <f>IFERROR(VLOOKUP('2.Datos'!BW69,Listas!$D$44:$E$48,2,FALSE),"")</f>
        <v/>
      </c>
      <c r="JX69" s="151" t="str">
        <f t="shared" si="78"/>
        <v/>
      </c>
      <c r="JY69" s="151" t="str">
        <f t="shared" si="79"/>
        <v/>
      </c>
      <c r="JZ69" s="103"/>
      <c r="KA69" s="142" t="str">
        <f>IFERROR(VLOOKUP('2.Datos'!BZ69,Listas!$D$37:$E$41,2,FALSE),"")</f>
        <v/>
      </c>
      <c r="KB69" s="142" t="str">
        <f>IFERROR(VLOOKUP('2.Datos'!CA69,Listas!$D$44:$E$48,2,FALSE),"")</f>
        <v/>
      </c>
      <c r="KC69" s="151" t="str">
        <f t="shared" si="80"/>
        <v/>
      </c>
      <c r="KD69" s="151" t="str">
        <f t="shared" si="81"/>
        <v/>
      </c>
      <c r="KE69" s="103"/>
      <c r="KF69" s="142" t="str">
        <f>IFERROR(VLOOKUP('2.Datos'!CD69,Listas!$D$37:$E$41,2,FALSE),"")</f>
        <v/>
      </c>
      <c r="KG69" s="142" t="str">
        <f>IFERROR(VLOOKUP('2.Datos'!CE69,Listas!$D$44:$E$48,2,FALSE),"")</f>
        <v/>
      </c>
      <c r="KH69" s="151" t="str">
        <f t="shared" si="82"/>
        <v/>
      </c>
      <c r="KI69" s="151" t="str">
        <f t="shared" si="83"/>
        <v/>
      </c>
      <c r="KJ69" s="103"/>
      <c r="KK69" s="142" t="str">
        <f>IFERROR(VLOOKUP('2.Datos'!CH69,Listas!$D$37:$E$41,2,FALSE),"")</f>
        <v/>
      </c>
      <c r="KL69" s="142" t="str">
        <f>IFERROR(VLOOKUP('2.Datos'!CI69,Listas!$D$44:$E$48,2,FALSE),"")</f>
        <v/>
      </c>
      <c r="KM69" s="151" t="str">
        <f t="shared" si="84"/>
        <v/>
      </c>
      <c r="KN69" s="151" t="str">
        <f t="shared" si="85"/>
        <v/>
      </c>
      <c r="KO69" s="103"/>
      <c r="KP69" s="142" t="str">
        <f>IFERROR(VLOOKUP('2.Datos'!CL69,Listas!$D$37:$E$41,2,FALSE),"")</f>
        <v/>
      </c>
      <c r="KQ69" s="142" t="str">
        <f>IFERROR(VLOOKUP('2.Datos'!CM69,Listas!$D$44:$E$48,2,FALSE),"")</f>
        <v/>
      </c>
      <c r="KR69" s="151" t="str">
        <f t="shared" si="86"/>
        <v/>
      </c>
      <c r="KS69" s="151" t="str">
        <f t="shared" si="87"/>
        <v/>
      </c>
      <c r="KT69" s="103"/>
      <c r="KU69" s="142" t="str">
        <f>IFERROR(VLOOKUP('2.Datos'!CP69,Listas!$D$37:$E$41,2,FALSE),"")</f>
        <v/>
      </c>
      <c r="KV69" s="142" t="str">
        <f>IFERROR(VLOOKUP('2.Datos'!CQ69,Listas!$D$44:$E$48,2,FALSE),"")</f>
        <v/>
      </c>
      <c r="KW69" s="151" t="str">
        <f t="shared" si="88"/>
        <v/>
      </c>
      <c r="KX69" s="151" t="str">
        <f t="shared" si="89"/>
        <v/>
      </c>
      <c r="KY69" s="103"/>
      <c r="KZ69" s="142" t="str">
        <f>IFERROR(VLOOKUP('2.Datos'!CT69,Listas!$D$37:$E$41,2,FALSE),"")</f>
        <v/>
      </c>
      <c r="LA69" s="142" t="str">
        <f>IFERROR(VLOOKUP('2.Datos'!CU69,Listas!$D$44:$E$48,2,FALSE),"")</f>
        <v/>
      </c>
      <c r="LB69" s="151" t="str">
        <f t="shared" si="90"/>
        <v/>
      </c>
      <c r="LC69" s="151" t="str">
        <f t="shared" si="91"/>
        <v/>
      </c>
      <c r="LD69" s="103"/>
      <c r="LE69" s="142" t="str">
        <f>IFERROR(VLOOKUP('2.Datos'!CX69,Listas!$D$37:$E$41,2,FALSE),"")</f>
        <v/>
      </c>
      <c r="LF69" s="142" t="str">
        <f>IFERROR(VLOOKUP('2.Datos'!CY69,Listas!$D$44:$E$48,2,FALSE),"")</f>
        <v/>
      </c>
      <c r="LG69" s="151" t="str">
        <f t="shared" si="92"/>
        <v/>
      </c>
      <c r="LH69" s="151" t="str">
        <f t="shared" si="93"/>
        <v/>
      </c>
      <c r="LI69" s="103"/>
      <c r="LJ69" s="142" t="str">
        <f>IFERROR(VLOOKUP('2.Datos'!DB69,Listas!$D$37:$E$41,2,FALSE),"")</f>
        <v/>
      </c>
      <c r="LK69" s="142" t="str">
        <f>IFERROR(VLOOKUP('2.Datos'!DC69,Listas!$D$44:$E$48,2,FALSE),"")</f>
        <v/>
      </c>
      <c r="LL69" s="151" t="str">
        <f t="shared" si="94"/>
        <v/>
      </c>
      <c r="LM69" s="151" t="str">
        <f t="shared" si="95"/>
        <v/>
      </c>
      <c r="LN69" s="103"/>
      <c r="LO69" s="142" t="str">
        <f>IFERROR(VLOOKUP('2.Datos'!DF69,Listas!$D$37:$E$41,2,FALSE),"")</f>
        <v/>
      </c>
      <c r="LP69" s="142" t="str">
        <f>IFERROR(VLOOKUP('2.Datos'!DG69,Listas!$D$44:$E$48,2,FALSE),"")</f>
        <v/>
      </c>
      <c r="LQ69" s="151" t="str">
        <f t="shared" si="96"/>
        <v/>
      </c>
      <c r="LR69" s="151" t="str">
        <f t="shared" si="97"/>
        <v/>
      </c>
      <c r="LS69" s="103"/>
      <c r="LT69" s="142" t="str">
        <f>IFERROR(VLOOKUP('2.Datos'!DJ69,Listas!$D$37:$E$41,2,FALSE),"")</f>
        <v/>
      </c>
      <c r="LU69" s="142" t="str">
        <f>IFERROR(VLOOKUP('2.Datos'!DK69,Listas!$D$44:$E$48,2,FALSE),"")</f>
        <v/>
      </c>
      <c r="LV69" s="151" t="str">
        <f t="shared" si="98"/>
        <v/>
      </c>
      <c r="LW69" s="151" t="str">
        <f t="shared" si="99"/>
        <v/>
      </c>
      <c r="LX69" s="103"/>
      <c r="LY69" s="142" t="str">
        <f>IFERROR(VLOOKUP('2.Datos'!DN69,Listas!$D$37:$E$41,2,FALSE),"")</f>
        <v/>
      </c>
      <c r="LZ69" s="142" t="str">
        <f>IFERROR(VLOOKUP('2.Datos'!DO69,Listas!$D$44:$E$48,2,FALSE),"")</f>
        <v/>
      </c>
      <c r="MA69" s="151" t="str">
        <f t="shared" si="100"/>
        <v/>
      </c>
      <c r="MB69" s="151" t="str">
        <f t="shared" si="101"/>
        <v/>
      </c>
      <c r="MC69" s="103"/>
      <c r="MD69" s="142" t="str">
        <f>IFERROR(VLOOKUP('2.Datos'!DR69,Listas!$D$37:$E$41,2,FALSE),"")</f>
        <v/>
      </c>
      <c r="ME69" s="142" t="str">
        <f>IFERROR(VLOOKUP('2.Datos'!DS69,Listas!$D$44:$E$48,2,FALSE),"")</f>
        <v/>
      </c>
      <c r="MF69" s="151" t="str">
        <f t="shared" si="102"/>
        <v/>
      </c>
      <c r="MG69" s="151" t="str">
        <f t="shared" si="103"/>
        <v/>
      </c>
      <c r="MH69"/>
    </row>
    <row r="70" spans="1:346" ht="46.5" customHeight="1" x14ac:dyDescent="0.25">
      <c r="A70" s="232"/>
      <c r="B70" s="223"/>
      <c r="C70" s="223"/>
      <c r="D70" s="225"/>
      <c r="E70" s="225"/>
      <c r="F70" s="226"/>
      <c r="G70" s="223"/>
      <c r="H70" s="226"/>
      <c r="I70" s="226"/>
      <c r="J70" s="226"/>
      <c r="K70" s="226"/>
      <c r="L70" s="227"/>
      <c r="M70" s="224"/>
      <c r="N70" s="228"/>
      <c r="O70" s="228"/>
      <c r="P70" s="228"/>
      <c r="Q70" s="228"/>
      <c r="R70" s="228"/>
      <c r="S70" s="228"/>
      <c r="T70" s="228"/>
      <c r="U70" s="228"/>
      <c r="V70" s="223"/>
      <c r="W70" s="223"/>
      <c r="X70" s="229" t="str">
        <f>IF(AND(HP70&gt;=32,HP70&lt;=80),Listas!$G$36,IF(AND(HP70&gt;=16,HP70&lt;=24),Listas!$G$37,IF(AND(HP70&gt;=5,HP70&lt;=12),Listas!$G$38,IF(AND(HP70&gt;=1,HP70&lt;=4),Listas!$G$39,"-"))))</f>
        <v>-</v>
      </c>
      <c r="Y70" s="230" t="str">
        <f t="shared" si="55"/>
        <v/>
      </c>
      <c r="Z70" s="230" t="str">
        <f>IFERROR(VLOOKUP(L70,Listas!$H$4:$I$8,2,FALSE),"")</f>
        <v/>
      </c>
      <c r="AA70" s="233"/>
      <c r="AB70" s="234"/>
      <c r="AC70" s="231"/>
      <c r="AD70" s="223"/>
      <c r="AE70" s="223"/>
      <c r="AF70" s="113" t="str">
        <f>IF(AND(HU70&gt;=32,HU70&lt;=80),Listas!$G$36,IF(AND(HU70&gt;=16,HU70&lt;=24),Listas!$G$37,IF(AND(HU70&gt;=5,HU70&lt;=12),Listas!$G$38,IF(AND(HU70&gt;=1,HU70&lt;=4),Listas!$G$39,"-"))))</f>
        <v>-</v>
      </c>
      <c r="AG70" s="226"/>
      <c r="AH70" s="223"/>
      <c r="AI70" s="223"/>
      <c r="AJ70" s="113" t="str">
        <f>IF(AND(HZ70&gt;=32,HZ70&lt;=80),Listas!$G$36,IF(AND(HZ70&gt;=16,HZ70&lt;=24),Listas!$G$37,IF(AND(HZ70&gt;=5,HZ70&lt;=12),Listas!$G$38,IF(AND(HZ70&gt;=1,HZ70&lt;=4),Listas!$G$39,"-"))))</f>
        <v>-</v>
      </c>
      <c r="AK70" s="226"/>
      <c r="AL70" s="223"/>
      <c r="AM70" s="223"/>
      <c r="AN70" s="113" t="str">
        <f>IF(AND(IE70&gt;=32,IE70&lt;=80),Listas!$G$36,IF(AND(IE70&gt;=16,IE70&lt;=24),Listas!$G$37,IF(AND(IE70&gt;=5,IE70&lt;=12),Listas!$G$38,IF(AND(IE70&gt;=1,IE70&lt;=4),Listas!$G$39,"-"))))</f>
        <v>-</v>
      </c>
      <c r="AO70" s="226"/>
      <c r="AP70" s="223"/>
      <c r="AQ70" s="223"/>
      <c r="AR70" s="113" t="str">
        <f>IF(AND(IJ70&gt;=32,IJ70&lt;=80),Listas!$G$36,IF(AND(IJ70&gt;=16,IJ70&lt;=24),Listas!$G$37,IF(AND(IJ70&gt;=5,IJ70&lt;=12),Listas!$G$38,IF(AND(IJ70&gt;=1,IJ70&lt;=4),Listas!$G$39,"-"))))</f>
        <v>-</v>
      </c>
      <c r="AS70" s="226"/>
      <c r="AT70" s="223"/>
      <c r="AU70" s="223"/>
      <c r="AV70" s="113" t="str">
        <f>IF(AND(IO70&gt;=32,IO70&lt;=80),Listas!$G$36,IF(AND(IO70&gt;=16,IO70&lt;=24),Listas!$G$37,IF(AND(IO70&gt;=5,IO70&lt;=12),Listas!$G$38,IF(AND(IO70&gt;=1,IO70&lt;=4),Listas!$G$39,"-"))))</f>
        <v>-</v>
      </c>
      <c r="AW70" s="226"/>
      <c r="AX70" s="223"/>
      <c r="AY70" s="223"/>
      <c r="AZ70" s="113" t="str">
        <f>IF(AND(IT70&gt;=32,IT70&lt;=80),Listas!$G$36,IF(AND(IT70&gt;=16,IT70&lt;=24),Listas!$G$37,IF(AND(IT70&gt;=5,IT70&lt;=12),Listas!$G$38,IF(AND(IT70&gt;=1,IT70&lt;=4),Listas!$G$39,"-"))))</f>
        <v>-</v>
      </c>
      <c r="BA70" s="226"/>
      <c r="BB70" s="223"/>
      <c r="BC70" s="223"/>
      <c r="BD70" s="113" t="str">
        <f>IF(AND(IY70&gt;=32,IY70&lt;=80),Listas!$G$36,IF(AND(IY70&gt;=16,IY70&lt;=24),Listas!$G$37,IF(AND(IY70&gt;=5,IY70&lt;=12),Listas!$G$38,IF(AND(IY70&gt;=1,IY70&lt;=4),Listas!$G$39,"-"))))</f>
        <v>-</v>
      </c>
      <c r="BE70" s="226"/>
      <c r="BF70" s="223"/>
      <c r="BG70" s="223"/>
      <c r="BH70" s="113" t="str">
        <f>IF(AND(JD70&gt;=32,JD70&lt;=80),Listas!$G$36,IF(AND(JD70&gt;=16,JD70&lt;=24),Listas!$G$37,IF(AND(JD70&gt;=5,JD70&lt;=12),Listas!$G$38,IF(AND(JD70&gt;=1,JD70&lt;=4),Listas!$G$39,"-"))))</f>
        <v>-</v>
      </c>
      <c r="BI70" s="226"/>
      <c r="BJ70" s="223"/>
      <c r="BK70" s="223"/>
      <c r="BL70" s="113" t="str">
        <f>IF(AND(JI70&gt;=32,JI70&lt;=80),Listas!$G$36,IF(AND(JI70&gt;=16,JI70&lt;=24),Listas!$G$37,IF(AND(JI70&gt;=5,JI70&lt;=12),Listas!$G$38,IF(AND(JI70&gt;=1,JI70&lt;=4),Listas!$G$39,"-"))))</f>
        <v>-</v>
      </c>
      <c r="BM70" s="226"/>
      <c r="BN70" s="223"/>
      <c r="BO70" s="223"/>
      <c r="BP70" s="113" t="str">
        <f>IF(AND(JN70&gt;=32,JN70&lt;=80),Listas!$G$36,IF(AND(JN70&gt;=16,JN70&lt;=24),Listas!$G$37,IF(AND(JN70&gt;=5,JN70&lt;=12),Listas!$G$38,IF(AND(JN70&gt;=1,JN70&lt;=4),Listas!$G$39,"-"))))</f>
        <v>-</v>
      </c>
      <c r="BQ70" s="226"/>
      <c r="BR70" s="223"/>
      <c r="BS70" s="223"/>
      <c r="BT70" s="113" t="str">
        <f>IF(AND(JS70&gt;=32,JS70&lt;=80),Listas!$G$36,IF(AND(JS70&gt;=16,JS70&lt;=24),Listas!$G$37,IF(AND(JS70&gt;=5,JS70&lt;=12),Listas!$G$38,IF(AND(JS70&gt;=1,JS70&lt;=4),Listas!$G$39,"-"))))</f>
        <v>-</v>
      </c>
      <c r="BU70" s="226"/>
      <c r="BV70" s="223"/>
      <c r="BW70" s="223"/>
      <c r="BX70" s="113" t="str">
        <f>IF(AND(JX70&gt;=32,JX70&lt;=80),Listas!$G$36,IF(AND(JX70&gt;=16,JX70&lt;=24),Listas!$G$37,IF(AND(JX70&gt;=5,JX70&lt;=12),Listas!$G$38,IF(AND(JX70&gt;=1,JX70&lt;=4),Listas!$G$39,"-"))))</f>
        <v>-</v>
      </c>
      <c r="BY70" s="226"/>
      <c r="BZ70" s="223"/>
      <c r="CA70" s="223"/>
      <c r="CB70" s="113" t="str">
        <f>IF(AND(KC70&gt;=32,KC70&lt;=80),Listas!$G$36,IF(AND(KC70&gt;=16,KC70&lt;=24),Listas!$G$37,IF(AND(KC70&gt;=5,KC70&lt;=12),Listas!$G$38,IF(AND(KC70&gt;=1,KC70&lt;=4),Listas!$G$39,"-"))))</f>
        <v>-</v>
      </c>
      <c r="CC70" s="226"/>
      <c r="CD70" s="223"/>
      <c r="CE70" s="223"/>
      <c r="CF70" s="113" t="str">
        <f>IF(AND(KH70&gt;=32,KH70&lt;=80),Listas!$G$36,IF(AND(KH70&gt;=16,KH70&lt;=24),Listas!$G$37,IF(AND(KH70&gt;=5,KH70&lt;=12),Listas!$G$38,IF(AND(KH70&gt;=1,KH70&lt;=4),Listas!$G$39,"-"))))</f>
        <v>-</v>
      </c>
      <c r="CG70" s="226"/>
      <c r="CH70" s="223"/>
      <c r="CI70" s="223"/>
      <c r="CJ70" s="113" t="str">
        <f>IF(AND(KM70&gt;=32,KM70&lt;=80),Listas!$G$36,IF(AND(KM70&gt;=16,KM70&lt;=24),Listas!$G$37,IF(AND(KM70&gt;=5,KM70&lt;=12),Listas!$G$38,IF(AND(KM70&gt;=1,KM70&lt;=4),Listas!$G$39,"-"))))</f>
        <v>-</v>
      </c>
      <c r="CK70" s="226"/>
      <c r="CL70" s="223"/>
      <c r="CM70" s="223"/>
      <c r="CN70" s="113" t="str">
        <f>IF(AND(KR70&gt;=32,KR70&lt;=80),Listas!$G$36,IF(AND(KR70&gt;=16,KR70&lt;=24),Listas!$G$37,IF(AND(KR70&gt;=5,KR70&lt;=12),Listas!$G$38,IF(AND(KR70&gt;=1,KR70&lt;=4),Listas!$G$39,"-"))))</f>
        <v>-</v>
      </c>
      <c r="CO70" s="226"/>
      <c r="CP70" s="223"/>
      <c r="CQ70" s="223"/>
      <c r="CR70" s="113" t="str">
        <f>IF(AND(KW70&gt;=32,KW70&lt;=80),Listas!$G$36,IF(AND(KW70&gt;=16,KW70&lt;=24),Listas!$G$37,IF(AND(KW70&gt;=5,KW70&lt;=12),Listas!$G$38,IF(AND(KW70&gt;=1,KW70&lt;=4),Listas!$G$39,"-"))))</f>
        <v>-</v>
      </c>
      <c r="CS70" s="226"/>
      <c r="CT70" s="223"/>
      <c r="CU70" s="223"/>
      <c r="CV70" s="113" t="str">
        <f>IF(AND(LB70&gt;=32,LB70&lt;=80),Listas!$G$36,IF(AND(LB70&gt;=16,LB70&lt;=24),Listas!$G$37,IF(AND(LB70&gt;=5,LB70&lt;=12),Listas!$G$38,IF(AND(LB70&gt;=1,LB70&lt;=4),Listas!$G$39,"-"))))</f>
        <v>-</v>
      </c>
      <c r="CW70" s="226"/>
      <c r="CX70" s="223"/>
      <c r="CY70" s="223"/>
      <c r="CZ70" s="113" t="str">
        <f>IF(AND(LG70&gt;=32,LG70&lt;=80),Listas!$G$36,IF(AND(LG70&gt;=16,LG70&lt;=24),Listas!$G$37,IF(AND(LG70&gt;=5,LG70&lt;=12),Listas!$G$38,IF(AND(LG70&gt;=1,LG70&lt;=4),Listas!$G$39,"-"))))</f>
        <v>-</v>
      </c>
      <c r="DA70" s="226"/>
      <c r="DB70" s="223"/>
      <c r="DC70" s="223"/>
      <c r="DD70" s="113" t="str">
        <f>IF(AND(LL70&gt;=32,LL70&lt;=80),Listas!$G$36,IF(AND(LL70&gt;=16,LL70&lt;=24),Listas!$G$37,IF(AND(LL70&gt;=5,LL70&lt;=12),Listas!$G$38,IF(AND(LL70&gt;=1,LL70&lt;=4),Listas!$G$39,"-"))))</f>
        <v>-</v>
      </c>
      <c r="DE70" s="226"/>
      <c r="DF70" s="223"/>
      <c r="DG70" s="223"/>
      <c r="DH70" s="113" t="str">
        <f>IF(AND(LQ70&gt;=32,LQ70&lt;=80),Listas!$G$36,IF(AND(LQ70&gt;=16,LQ70&lt;=24),Listas!$G$37,IF(AND(LQ70&gt;=5,LQ70&lt;=12),Listas!$G$38,IF(AND(LQ70&gt;=1,LQ70&lt;=4),Listas!$G$39,"-"))))</f>
        <v>-</v>
      </c>
      <c r="DI70" s="226"/>
      <c r="DJ70" s="223"/>
      <c r="DK70" s="223"/>
      <c r="DL70" s="113" t="str">
        <f>IF(AND(LV70&gt;=32,LV70&lt;=80),Listas!$G$36,IF(AND(LV70&gt;=16,LV70&lt;=24),Listas!$G$37,IF(AND(LV70&gt;=5,LV70&lt;=12),Listas!$G$38,IF(AND(LV70&gt;=1,LV70&lt;=4),Listas!$G$39,"-"))))</f>
        <v>-</v>
      </c>
      <c r="DM70" s="226"/>
      <c r="DN70" s="223"/>
      <c r="DO70" s="223"/>
      <c r="DP70" s="113" t="str">
        <f>IF(AND(MA70&gt;=32,MA70&lt;=80),Listas!$G$36,IF(AND(MA70&gt;=16,MA70&lt;=24),Listas!$G$37,IF(AND(MA70&gt;=5,MA70&lt;=12),Listas!$G$38,IF(AND(MA70&gt;=1,MA70&lt;=4),Listas!$G$39,"-"))))</f>
        <v>-</v>
      </c>
      <c r="DQ70" s="226"/>
      <c r="DR70" s="223"/>
      <c r="DS70" s="223"/>
      <c r="DT70" s="113" t="str">
        <f>IF(AND(MF70&gt;=32,MF70&lt;=80),Listas!$G$36,IF(AND(MF70&gt;=16,MF70&lt;=24),Listas!$G$37,IF(AND(MF70&gt;=5,MF70&lt;=12),Listas!$G$38,IF(AND(MF70&gt;=1,MF70&lt;=4),Listas!$G$39,"-"))))</f>
        <v>-</v>
      </c>
      <c r="HM70" s="150" t="str">
        <f>IF('2.Datos'!A70&lt;&gt;"",'2.Datos'!A70,"")</f>
        <v/>
      </c>
      <c r="HN70" s="142" t="str">
        <f>IFERROR(VLOOKUP('2.Datos'!V70,Listas!$D$37:$E$41,2,FALSE),"")</f>
        <v/>
      </c>
      <c r="HO70" s="142" t="str">
        <f>IFERROR(VLOOKUP('2.Datos'!W70,Listas!$D$44:$E$48,2,FALSE),"")</f>
        <v/>
      </c>
      <c r="HP70" s="142" t="str">
        <f t="shared" si="53"/>
        <v/>
      </c>
      <c r="HQ70" s="151" t="str">
        <f t="shared" si="54"/>
        <v/>
      </c>
      <c r="HR70" s="103"/>
      <c r="HS70" s="142" t="str">
        <f>IFERROR(VLOOKUP('2.Datos'!AD70,Listas!$D$37:$E$41,2,FALSE),"")</f>
        <v/>
      </c>
      <c r="HT70" s="142" t="str">
        <f>IFERROR(VLOOKUP('2.Datos'!AE70,Listas!$D$44:$E$48,2,FALSE),"")</f>
        <v/>
      </c>
      <c r="HU70" s="151" t="str">
        <f t="shared" si="56"/>
        <v/>
      </c>
      <c r="HV70" s="151" t="str">
        <f t="shared" si="57"/>
        <v/>
      </c>
      <c r="HW70" s="103"/>
      <c r="HX70" s="142" t="str">
        <f>IFERROR(VLOOKUP('2.Datos'!AH70,Listas!$D$37:$E$41,2,FALSE),"")</f>
        <v/>
      </c>
      <c r="HY70" s="142" t="str">
        <f>IFERROR(VLOOKUP('2.Datos'!AI70,Listas!$D$44:$E$48,2,FALSE),"")</f>
        <v/>
      </c>
      <c r="HZ70" s="151" t="str">
        <f t="shared" si="58"/>
        <v/>
      </c>
      <c r="IA70" s="151" t="str">
        <f t="shared" si="59"/>
        <v/>
      </c>
      <c r="IB70" s="103"/>
      <c r="IC70" s="142" t="str">
        <f>IFERROR(VLOOKUP('2.Datos'!AL70,Listas!$D$37:$E$41,2,FALSE),"")</f>
        <v/>
      </c>
      <c r="ID70" s="142" t="str">
        <f>IFERROR(VLOOKUP('2.Datos'!AM70,Listas!$D$44:$E$48,2,FALSE),"")</f>
        <v/>
      </c>
      <c r="IE70" s="151" t="str">
        <f t="shared" si="60"/>
        <v/>
      </c>
      <c r="IF70" s="151" t="str">
        <f t="shared" si="61"/>
        <v/>
      </c>
      <c r="IG70" s="103"/>
      <c r="IH70" s="142" t="str">
        <f>IFERROR(VLOOKUP('2.Datos'!AP70,Listas!$D$37:$E$41,2,FALSE),"")</f>
        <v/>
      </c>
      <c r="II70" s="142" t="str">
        <f>IFERROR(VLOOKUP('2.Datos'!AQ70,Listas!$D$44:$E$48,2,FALSE),"")</f>
        <v/>
      </c>
      <c r="IJ70" s="151" t="str">
        <f t="shared" si="62"/>
        <v/>
      </c>
      <c r="IK70" s="151" t="str">
        <f t="shared" si="63"/>
        <v/>
      </c>
      <c r="IL70" s="103"/>
      <c r="IM70" s="142" t="str">
        <f>IFERROR(VLOOKUP('2.Datos'!AT70,Listas!$D$37:$E$41,2,FALSE),"")</f>
        <v/>
      </c>
      <c r="IN70" s="142" t="str">
        <f>IFERROR(VLOOKUP('2.Datos'!AU70,Listas!$D$44:$E$48,2,FALSE),"")</f>
        <v/>
      </c>
      <c r="IO70" s="151" t="str">
        <f t="shared" si="64"/>
        <v/>
      </c>
      <c r="IP70" s="151" t="str">
        <f t="shared" si="65"/>
        <v/>
      </c>
      <c r="IQ70" s="103"/>
      <c r="IR70" s="142" t="str">
        <f>IFERROR(VLOOKUP('2.Datos'!AX70,Listas!$D$37:$E$41,2,FALSE),"")</f>
        <v/>
      </c>
      <c r="IS70" s="142" t="str">
        <f>IFERROR(VLOOKUP('2.Datos'!AY70,Listas!$D$44:$E$48,2,FALSE),"")</f>
        <v/>
      </c>
      <c r="IT70" s="151" t="str">
        <f t="shared" si="66"/>
        <v/>
      </c>
      <c r="IU70" s="151" t="str">
        <f t="shared" si="67"/>
        <v/>
      </c>
      <c r="IV70" s="103"/>
      <c r="IW70" s="142" t="str">
        <f>IFERROR(VLOOKUP('2.Datos'!BB70,Listas!$D$37:$E$41,2,FALSE),"")</f>
        <v/>
      </c>
      <c r="IX70" s="142" t="str">
        <f>IFERROR(VLOOKUP('2.Datos'!BC70,Listas!$D$44:$E$48,2,FALSE),"")</f>
        <v/>
      </c>
      <c r="IY70" s="151" t="str">
        <f t="shared" si="68"/>
        <v/>
      </c>
      <c r="IZ70" s="151" t="str">
        <f t="shared" si="69"/>
        <v/>
      </c>
      <c r="JA70" s="103"/>
      <c r="JB70" s="142" t="str">
        <f>IFERROR(VLOOKUP('2.Datos'!BF70,Listas!$D$37:$E$41,2,FALSE),"")</f>
        <v/>
      </c>
      <c r="JC70" s="142" t="str">
        <f>IFERROR(VLOOKUP('2.Datos'!BG70,Listas!$D$44:$E$48,2,FALSE),"")</f>
        <v/>
      </c>
      <c r="JD70" s="151" t="str">
        <f t="shared" si="70"/>
        <v/>
      </c>
      <c r="JE70" s="151" t="str">
        <f t="shared" si="71"/>
        <v/>
      </c>
      <c r="JF70" s="103"/>
      <c r="JG70" s="142" t="str">
        <f>IFERROR(VLOOKUP('2.Datos'!BJ70,Listas!$D$37:$E$41,2,FALSE),"")</f>
        <v/>
      </c>
      <c r="JH70" s="142" t="str">
        <f>IFERROR(VLOOKUP('2.Datos'!BK70,Listas!$D$44:$E$48,2,FALSE),"")</f>
        <v/>
      </c>
      <c r="JI70" s="151" t="str">
        <f t="shared" si="72"/>
        <v/>
      </c>
      <c r="JJ70" s="151" t="str">
        <f t="shared" si="73"/>
        <v/>
      </c>
      <c r="JK70" s="103"/>
      <c r="JL70" s="142" t="str">
        <f>IFERROR(VLOOKUP('2.Datos'!BN70,Listas!$D$37:$E$41,2,FALSE),"")</f>
        <v/>
      </c>
      <c r="JM70" s="142" t="str">
        <f>IFERROR(VLOOKUP('2.Datos'!BO70,Listas!$D$44:$E$48,2,FALSE),"")</f>
        <v/>
      </c>
      <c r="JN70" s="151" t="str">
        <f t="shared" si="74"/>
        <v/>
      </c>
      <c r="JO70" s="151" t="str">
        <f t="shared" si="75"/>
        <v/>
      </c>
      <c r="JP70" s="103"/>
      <c r="JQ70" s="142" t="str">
        <f>IFERROR(VLOOKUP('2.Datos'!BR70,Listas!$D$37:$E$41,2,FALSE),"")</f>
        <v/>
      </c>
      <c r="JR70" s="142" t="str">
        <f>IFERROR(VLOOKUP('2.Datos'!BS70,Listas!$D$44:$E$48,2,FALSE),"")</f>
        <v/>
      </c>
      <c r="JS70" s="151" t="str">
        <f t="shared" si="76"/>
        <v/>
      </c>
      <c r="JT70" s="151" t="str">
        <f t="shared" si="77"/>
        <v/>
      </c>
      <c r="JU70" s="103"/>
      <c r="JV70" s="142" t="str">
        <f>IFERROR(VLOOKUP('2.Datos'!BV70,Listas!$D$37:$E$41,2,FALSE),"")</f>
        <v/>
      </c>
      <c r="JW70" s="142" t="str">
        <f>IFERROR(VLOOKUP('2.Datos'!BW70,Listas!$D$44:$E$48,2,FALSE),"")</f>
        <v/>
      </c>
      <c r="JX70" s="151" t="str">
        <f t="shared" si="78"/>
        <v/>
      </c>
      <c r="JY70" s="151" t="str">
        <f t="shared" si="79"/>
        <v/>
      </c>
      <c r="JZ70" s="103"/>
      <c r="KA70" s="142" t="str">
        <f>IFERROR(VLOOKUP('2.Datos'!BZ70,Listas!$D$37:$E$41,2,FALSE),"")</f>
        <v/>
      </c>
      <c r="KB70" s="142" t="str">
        <f>IFERROR(VLOOKUP('2.Datos'!CA70,Listas!$D$44:$E$48,2,FALSE),"")</f>
        <v/>
      </c>
      <c r="KC70" s="151" t="str">
        <f t="shared" si="80"/>
        <v/>
      </c>
      <c r="KD70" s="151" t="str">
        <f t="shared" si="81"/>
        <v/>
      </c>
      <c r="KE70" s="103"/>
      <c r="KF70" s="142" t="str">
        <f>IFERROR(VLOOKUP('2.Datos'!CD70,Listas!$D$37:$E$41,2,FALSE),"")</f>
        <v/>
      </c>
      <c r="KG70" s="142" t="str">
        <f>IFERROR(VLOOKUP('2.Datos'!CE70,Listas!$D$44:$E$48,2,FALSE),"")</f>
        <v/>
      </c>
      <c r="KH70" s="151" t="str">
        <f t="shared" si="82"/>
        <v/>
      </c>
      <c r="KI70" s="151" t="str">
        <f t="shared" si="83"/>
        <v/>
      </c>
      <c r="KJ70" s="103"/>
      <c r="KK70" s="142" t="str">
        <f>IFERROR(VLOOKUP('2.Datos'!CH70,Listas!$D$37:$E$41,2,FALSE),"")</f>
        <v/>
      </c>
      <c r="KL70" s="142" t="str">
        <f>IFERROR(VLOOKUP('2.Datos'!CI70,Listas!$D$44:$E$48,2,FALSE),"")</f>
        <v/>
      </c>
      <c r="KM70" s="151" t="str">
        <f t="shared" si="84"/>
        <v/>
      </c>
      <c r="KN70" s="151" t="str">
        <f t="shared" si="85"/>
        <v/>
      </c>
      <c r="KO70" s="103"/>
      <c r="KP70" s="142" t="str">
        <f>IFERROR(VLOOKUP('2.Datos'!CL70,Listas!$D$37:$E$41,2,FALSE),"")</f>
        <v/>
      </c>
      <c r="KQ70" s="142" t="str">
        <f>IFERROR(VLOOKUP('2.Datos'!CM70,Listas!$D$44:$E$48,2,FALSE),"")</f>
        <v/>
      </c>
      <c r="KR70" s="151" t="str">
        <f t="shared" si="86"/>
        <v/>
      </c>
      <c r="KS70" s="151" t="str">
        <f t="shared" si="87"/>
        <v/>
      </c>
      <c r="KT70" s="103"/>
      <c r="KU70" s="142" t="str">
        <f>IFERROR(VLOOKUP('2.Datos'!CP70,Listas!$D$37:$E$41,2,FALSE),"")</f>
        <v/>
      </c>
      <c r="KV70" s="142" t="str">
        <f>IFERROR(VLOOKUP('2.Datos'!CQ70,Listas!$D$44:$E$48,2,FALSE),"")</f>
        <v/>
      </c>
      <c r="KW70" s="151" t="str">
        <f t="shared" si="88"/>
        <v/>
      </c>
      <c r="KX70" s="151" t="str">
        <f t="shared" si="89"/>
        <v/>
      </c>
      <c r="KY70" s="103"/>
      <c r="KZ70" s="142" t="str">
        <f>IFERROR(VLOOKUP('2.Datos'!CT70,Listas!$D$37:$E$41,2,FALSE),"")</f>
        <v/>
      </c>
      <c r="LA70" s="142" t="str">
        <f>IFERROR(VLOOKUP('2.Datos'!CU70,Listas!$D$44:$E$48,2,FALSE),"")</f>
        <v/>
      </c>
      <c r="LB70" s="151" t="str">
        <f t="shared" si="90"/>
        <v/>
      </c>
      <c r="LC70" s="151" t="str">
        <f t="shared" si="91"/>
        <v/>
      </c>
      <c r="LD70" s="103"/>
      <c r="LE70" s="142" t="str">
        <f>IFERROR(VLOOKUP('2.Datos'!CX70,Listas!$D$37:$E$41,2,FALSE),"")</f>
        <v/>
      </c>
      <c r="LF70" s="142" t="str">
        <f>IFERROR(VLOOKUP('2.Datos'!CY70,Listas!$D$44:$E$48,2,FALSE),"")</f>
        <v/>
      </c>
      <c r="LG70" s="151" t="str">
        <f t="shared" si="92"/>
        <v/>
      </c>
      <c r="LH70" s="151" t="str">
        <f t="shared" si="93"/>
        <v/>
      </c>
      <c r="LI70" s="103"/>
      <c r="LJ70" s="142" t="str">
        <f>IFERROR(VLOOKUP('2.Datos'!DB70,Listas!$D$37:$E$41,2,FALSE),"")</f>
        <v/>
      </c>
      <c r="LK70" s="142" t="str">
        <f>IFERROR(VLOOKUP('2.Datos'!DC70,Listas!$D$44:$E$48,2,FALSE),"")</f>
        <v/>
      </c>
      <c r="LL70" s="151" t="str">
        <f t="shared" si="94"/>
        <v/>
      </c>
      <c r="LM70" s="151" t="str">
        <f t="shared" si="95"/>
        <v/>
      </c>
      <c r="LN70" s="103"/>
      <c r="LO70" s="142" t="str">
        <f>IFERROR(VLOOKUP('2.Datos'!DF70,Listas!$D$37:$E$41,2,FALSE),"")</f>
        <v/>
      </c>
      <c r="LP70" s="142" t="str">
        <f>IFERROR(VLOOKUP('2.Datos'!DG70,Listas!$D$44:$E$48,2,FALSE),"")</f>
        <v/>
      </c>
      <c r="LQ70" s="151" t="str">
        <f t="shared" si="96"/>
        <v/>
      </c>
      <c r="LR70" s="151" t="str">
        <f t="shared" si="97"/>
        <v/>
      </c>
      <c r="LS70" s="103"/>
      <c r="LT70" s="142" t="str">
        <f>IFERROR(VLOOKUP('2.Datos'!DJ70,Listas!$D$37:$E$41,2,FALSE),"")</f>
        <v/>
      </c>
      <c r="LU70" s="142" t="str">
        <f>IFERROR(VLOOKUP('2.Datos'!DK70,Listas!$D$44:$E$48,2,FALSE),"")</f>
        <v/>
      </c>
      <c r="LV70" s="151" t="str">
        <f t="shared" si="98"/>
        <v/>
      </c>
      <c r="LW70" s="151" t="str">
        <f t="shared" si="99"/>
        <v/>
      </c>
      <c r="LX70" s="103"/>
      <c r="LY70" s="142" t="str">
        <f>IFERROR(VLOOKUP('2.Datos'!DN70,Listas!$D$37:$E$41,2,FALSE),"")</f>
        <v/>
      </c>
      <c r="LZ70" s="142" t="str">
        <f>IFERROR(VLOOKUP('2.Datos'!DO70,Listas!$D$44:$E$48,2,FALSE),"")</f>
        <v/>
      </c>
      <c r="MA70" s="151" t="str">
        <f t="shared" si="100"/>
        <v/>
      </c>
      <c r="MB70" s="151" t="str">
        <f t="shared" si="101"/>
        <v/>
      </c>
      <c r="MC70" s="103"/>
      <c r="MD70" s="142" t="str">
        <f>IFERROR(VLOOKUP('2.Datos'!DR70,Listas!$D$37:$E$41,2,FALSE),"")</f>
        <v/>
      </c>
      <c r="ME70" s="142" t="str">
        <f>IFERROR(VLOOKUP('2.Datos'!DS70,Listas!$D$44:$E$48,2,FALSE),"")</f>
        <v/>
      </c>
      <c r="MF70" s="151" t="str">
        <f t="shared" si="102"/>
        <v/>
      </c>
      <c r="MG70" s="151" t="str">
        <f t="shared" si="103"/>
        <v/>
      </c>
      <c r="MH70"/>
    </row>
    <row r="71" spans="1:346" ht="46.5" customHeight="1" x14ac:dyDescent="0.25">
      <c r="A71" s="232"/>
      <c r="B71" s="223"/>
      <c r="C71" s="223"/>
      <c r="D71" s="225"/>
      <c r="E71" s="225"/>
      <c r="F71" s="226"/>
      <c r="G71" s="223"/>
      <c r="H71" s="226"/>
      <c r="I71" s="226"/>
      <c r="J71" s="226"/>
      <c r="K71" s="226"/>
      <c r="L71" s="227"/>
      <c r="M71" s="224"/>
      <c r="N71" s="228"/>
      <c r="O71" s="228"/>
      <c r="P71" s="228"/>
      <c r="Q71" s="228"/>
      <c r="R71" s="228"/>
      <c r="S71" s="228"/>
      <c r="T71" s="228"/>
      <c r="U71" s="228"/>
      <c r="V71" s="223"/>
      <c r="W71" s="223"/>
      <c r="X71" s="229" t="str">
        <f>IF(AND(HP71&gt;=32,HP71&lt;=80),Listas!$G$36,IF(AND(HP71&gt;=16,HP71&lt;=24),Listas!$G$37,IF(AND(HP71&gt;=5,HP71&lt;=12),Listas!$G$38,IF(AND(HP71&gt;=1,HP71&lt;=4),Listas!$G$39,"-"))))</f>
        <v>-</v>
      </c>
      <c r="Y71" s="230" t="str">
        <f t="shared" si="55"/>
        <v/>
      </c>
      <c r="Z71" s="230" t="str">
        <f>IFERROR(VLOOKUP(L71,Listas!$H$4:$I$8,2,FALSE),"")</f>
        <v/>
      </c>
      <c r="AA71" s="233"/>
      <c r="AB71" s="234"/>
      <c r="AC71" s="231"/>
      <c r="AD71" s="223"/>
      <c r="AE71" s="223"/>
      <c r="AF71" s="113" t="str">
        <f>IF(AND(HU71&gt;=32,HU71&lt;=80),Listas!$G$36,IF(AND(HU71&gt;=16,HU71&lt;=24),Listas!$G$37,IF(AND(HU71&gt;=5,HU71&lt;=12),Listas!$G$38,IF(AND(HU71&gt;=1,HU71&lt;=4),Listas!$G$39,"-"))))</f>
        <v>-</v>
      </c>
      <c r="AG71" s="226"/>
      <c r="AH71" s="223"/>
      <c r="AI71" s="223"/>
      <c r="AJ71" s="113" t="str">
        <f>IF(AND(HZ71&gt;=32,HZ71&lt;=80),Listas!$G$36,IF(AND(HZ71&gt;=16,HZ71&lt;=24),Listas!$G$37,IF(AND(HZ71&gt;=5,HZ71&lt;=12),Listas!$G$38,IF(AND(HZ71&gt;=1,HZ71&lt;=4),Listas!$G$39,"-"))))</f>
        <v>-</v>
      </c>
      <c r="AK71" s="226"/>
      <c r="AL71" s="223"/>
      <c r="AM71" s="223"/>
      <c r="AN71" s="113" t="str">
        <f>IF(AND(IE71&gt;=32,IE71&lt;=80),Listas!$G$36,IF(AND(IE71&gt;=16,IE71&lt;=24),Listas!$G$37,IF(AND(IE71&gt;=5,IE71&lt;=12),Listas!$G$38,IF(AND(IE71&gt;=1,IE71&lt;=4),Listas!$G$39,"-"))))</f>
        <v>-</v>
      </c>
      <c r="AO71" s="226"/>
      <c r="AP71" s="223"/>
      <c r="AQ71" s="223"/>
      <c r="AR71" s="113" t="str">
        <f>IF(AND(IJ71&gt;=32,IJ71&lt;=80),Listas!$G$36,IF(AND(IJ71&gt;=16,IJ71&lt;=24),Listas!$G$37,IF(AND(IJ71&gt;=5,IJ71&lt;=12),Listas!$G$38,IF(AND(IJ71&gt;=1,IJ71&lt;=4),Listas!$G$39,"-"))))</f>
        <v>-</v>
      </c>
      <c r="AS71" s="226"/>
      <c r="AT71" s="223"/>
      <c r="AU71" s="223"/>
      <c r="AV71" s="113" t="str">
        <f>IF(AND(IO71&gt;=32,IO71&lt;=80),Listas!$G$36,IF(AND(IO71&gt;=16,IO71&lt;=24),Listas!$G$37,IF(AND(IO71&gt;=5,IO71&lt;=12),Listas!$G$38,IF(AND(IO71&gt;=1,IO71&lt;=4),Listas!$G$39,"-"))))</f>
        <v>-</v>
      </c>
      <c r="AW71" s="226"/>
      <c r="AX71" s="223"/>
      <c r="AY71" s="223"/>
      <c r="AZ71" s="113" t="str">
        <f>IF(AND(IT71&gt;=32,IT71&lt;=80),Listas!$G$36,IF(AND(IT71&gt;=16,IT71&lt;=24),Listas!$G$37,IF(AND(IT71&gt;=5,IT71&lt;=12),Listas!$G$38,IF(AND(IT71&gt;=1,IT71&lt;=4),Listas!$G$39,"-"))))</f>
        <v>-</v>
      </c>
      <c r="BA71" s="226"/>
      <c r="BB71" s="223"/>
      <c r="BC71" s="223"/>
      <c r="BD71" s="113" t="str">
        <f>IF(AND(IY71&gt;=32,IY71&lt;=80),Listas!$G$36,IF(AND(IY71&gt;=16,IY71&lt;=24),Listas!$G$37,IF(AND(IY71&gt;=5,IY71&lt;=12),Listas!$G$38,IF(AND(IY71&gt;=1,IY71&lt;=4),Listas!$G$39,"-"))))</f>
        <v>-</v>
      </c>
      <c r="BE71" s="226"/>
      <c r="BF71" s="223"/>
      <c r="BG71" s="223"/>
      <c r="BH71" s="113" t="str">
        <f>IF(AND(JD71&gt;=32,JD71&lt;=80),Listas!$G$36,IF(AND(JD71&gt;=16,JD71&lt;=24),Listas!$G$37,IF(AND(JD71&gt;=5,JD71&lt;=12),Listas!$G$38,IF(AND(JD71&gt;=1,JD71&lt;=4),Listas!$G$39,"-"))))</f>
        <v>-</v>
      </c>
      <c r="BI71" s="226"/>
      <c r="BJ71" s="223"/>
      <c r="BK71" s="223"/>
      <c r="BL71" s="113" t="str">
        <f>IF(AND(JI71&gt;=32,JI71&lt;=80),Listas!$G$36,IF(AND(JI71&gt;=16,JI71&lt;=24),Listas!$G$37,IF(AND(JI71&gt;=5,JI71&lt;=12),Listas!$G$38,IF(AND(JI71&gt;=1,JI71&lt;=4),Listas!$G$39,"-"))))</f>
        <v>-</v>
      </c>
      <c r="BM71" s="226"/>
      <c r="BN71" s="223"/>
      <c r="BO71" s="223"/>
      <c r="BP71" s="113" t="str">
        <f>IF(AND(JN71&gt;=32,JN71&lt;=80),Listas!$G$36,IF(AND(JN71&gt;=16,JN71&lt;=24),Listas!$G$37,IF(AND(JN71&gt;=5,JN71&lt;=12),Listas!$G$38,IF(AND(JN71&gt;=1,JN71&lt;=4),Listas!$G$39,"-"))))</f>
        <v>-</v>
      </c>
      <c r="BQ71" s="226"/>
      <c r="BR71" s="223"/>
      <c r="BS71" s="223"/>
      <c r="BT71" s="113" t="str">
        <f>IF(AND(JS71&gt;=32,JS71&lt;=80),Listas!$G$36,IF(AND(JS71&gt;=16,JS71&lt;=24),Listas!$G$37,IF(AND(JS71&gt;=5,JS71&lt;=12),Listas!$G$38,IF(AND(JS71&gt;=1,JS71&lt;=4),Listas!$G$39,"-"))))</f>
        <v>-</v>
      </c>
      <c r="BU71" s="226"/>
      <c r="BV71" s="223"/>
      <c r="BW71" s="223"/>
      <c r="BX71" s="113" t="str">
        <f>IF(AND(JX71&gt;=32,JX71&lt;=80),Listas!$G$36,IF(AND(JX71&gt;=16,JX71&lt;=24),Listas!$G$37,IF(AND(JX71&gt;=5,JX71&lt;=12),Listas!$G$38,IF(AND(JX71&gt;=1,JX71&lt;=4),Listas!$G$39,"-"))))</f>
        <v>-</v>
      </c>
      <c r="BY71" s="226"/>
      <c r="BZ71" s="223"/>
      <c r="CA71" s="223"/>
      <c r="CB71" s="113" t="str">
        <f>IF(AND(KC71&gt;=32,KC71&lt;=80),Listas!$G$36,IF(AND(KC71&gt;=16,KC71&lt;=24),Listas!$G$37,IF(AND(KC71&gt;=5,KC71&lt;=12),Listas!$G$38,IF(AND(KC71&gt;=1,KC71&lt;=4),Listas!$G$39,"-"))))</f>
        <v>-</v>
      </c>
      <c r="CC71" s="226"/>
      <c r="CD71" s="223"/>
      <c r="CE71" s="223"/>
      <c r="CF71" s="113" t="str">
        <f>IF(AND(KH71&gt;=32,KH71&lt;=80),Listas!$G$36,IF(AND(KH71&gt;=16,KH71&lt;=24),Listas!$G$37,IF(AND(KH71&gt;=5,KH71&lt;=12),Listas!$G$38,IF(AND(KH71&gt;=1,KH71&lt;=4),Listas!$G$39,"-"))))</f>
        <v>-</v>
      </c>
      <c r="CG71" s="226"/>
      <c r="CH71" s="223"/>
      <c r="CI71" s="223"/>
      <c r="CJ71" s="113" t="str">
        <f>IF(AND(KM71&gt;=32,KM71&lt;=80),Listas!$G$36,IF(AND(KM71&gt;=16,KM71&lt;=24),Listas!$G$37,IF(AND(KM71&gt;=5,KM71&lt;=12),Listas!$G$38,IF(AND(KM71&gt;=1,KM71&lt;=4),Listas!$G$39,"-"))))</f>
        <v>-</v>
      </c>
      <c r="CK71" s="226"/>
      <c r="CL71" s="223"/>
      <c r="CM71" s="223"/>
      <c r="CN71" s="113" t="str">
        <f>IF(AND(KR71&gt;=32,KR71&lt;=80),Listas!$G$36,IF(AND(KR71&gt;=16,KR71&lt;=24),Listas!$G$37,IF(AND(KR71&gt;=5,KR71&lt;=12),Listas!$G$38,IF(AND(KR71&gt;=1,KR71&lt;=4),Listas!$G$39,"-"))))</f>
        <v>-</v>
      </c>
      <c r="CO71" s="226"/>
      <c r="CP71" s="223"/>
      <c r="CQ71" s="223"/>
      <c r="CR71" s="113" t="str">
        <f>IF(AND(KW71&gt;=32,KW71&lt;=80),Listas!$G$36,IF(AND(KW71&gt;=16,KW71&lt;=24),Listas!$G$37,IF(AND(KW71&gt;=5,KW71&lt;=12),Listas!$G$38,IF(AND(KW71&gt;=1,KW71&lt;=4),Listas!$G$39,"-"))))</f>
        <v>-</v>
      </c>
      <c r="CS71" s="226"/>
      <c r="CT71" s="223"/>
      <c r="CU71" s="223"/>
      <c r="CV71" s="113" t="str">
        <f>IF(AND(LB71&gt;=32,LB71&lt;=80),Listas!$G$36,IF(AND(LB71&gt;=16,LB71&lt;=24),Listas!$G$37,IF(AND(LB71&gt;=5,LB71&lt;=12),Listas!$G$38,IF(AND(LB71&gt;=1,LB71&lt;=4),Listas!$G$39,"-"))))</f>
        <v>-</v>
      </c>
      <c r="CW71" s="226"/>
      <c r="CX71" s="223"/>
      <c r="CY71" s="223"/>
      <c r="CZ71" s="113" t="str">
        <f>IF(AND(LG71&gt;=32,LG71&lt;=80),Listas!$G$36,IF(AND(LG71&gt;=16,LG71&lt;=24),Listas!$G$37,IF(AND(LG71&gt;=5,LG71&lt;=12),Listas!$G$38,IF(AND(LG71&gt;=1,LG71&lt;=4),Listas!$G$39,"-"))))</f>
        <v>-</v>
      </c>
      <c r="DA71" s="226"/>
      <c r="DB71" s="223"/>
      <c r="DC71" s="223"/>
      <c r="DD71" s="113" t="str">
        <f>IF(AND(LL71&gt;=32,LL71&lt;=80),Listas!$G$36,IF(AND(LL71&gt;=16,LL71&lt;=24),Listas!$G$37,IF(AND(LL71&gt;=5,LL71&lt;=12),Listas!$G$38,IF(AND(LL71&gt;=1,LL71&lt;=4),Listas!$G$39,"-"))))</f>
        <v>-</v>
      </c>
      <c r="DE71" s="226"/>
      <c r="DF71" s="223"/>
      <c r="DG71" s="223"/>
      <c r="DH71" s="113" t="str">
        <f>IF(AND(LQ71&gt;=32,LQ71&lt;=80),Listas!$G$36,IF(AND(LQ71&gt;=16,LQ71&lt;=24),Listas!$G$37,IF(AND(LQ71&gt;=5,LQ71&lt;=12),Listas!$G$38,IF(AND(LQ71&gt;=1,LQ71&lt;=4),Listas!$G$39,"-"))))</f>
        <v>-</v>
      </c>
      <c r="DI71" s="226"/>
      <c r="DJ71" s="223"/>
      <c r="DK71" s="223"/>
      <c r="DL71" s="113" t="str">
        <f>IF(AND(LV71&gt;=32,LV71&lt;=80),Listas!$G$36,IF(AND(LV71&gt;=16,LV71&lt;=24),Listas!$G$37,IF(AND(LV71&gt;=5,LV71&lt;=12),Listas!$G$38,IF(AND(LV71&gt;=1,LV71&lt;=4),Listas!$G$39,"-"))))</f>
        <v>-</v>
      </c>
      <c r="DM71" s="226"/>
      <c r="DN71" s="223"/>
      <c r="DO71" s="223"/>
      <c r="DP71" s="113" t="str">
        <f>IF(AND(MA71&gt;=32,MA71&lt;=80),Listas!$G$36,IF(AND(MA71&gt;=16,MA71&lt;=24),Listas!$G$37,IF(AND(MA71&gt;=5,MA71&lt;=12),Listas!$G$38,IF(AND(MA71&gt;=1,MA71&lt;=4),Listas!$G$39,"-"))))</f>
        <v>-</v>
      </c>
      <c r="DQ71" s="226"/>
      <c r="DR71" s="223"/>
      <c r="DS71" s="223"/>
      <c r="DT71" s="113" t="str">
        <f>IF(AND(MF71&gt;=32,MF71&lt;=80),Listas!$G$36,IF(AND(MF71&gt;=16,MF71&lt;=24),Listas!$G$37,IF(AND(MF71&gt;=5,MF71&lt;=12),Listas!$G$38,IF(AND(MF71&gt;=1,MF71&lt;=4),Listas!$G$39,"-"))))</f>
        <v>-</v>
      </c>
      <c r="HM71" s="150" t="str">
        <f>IF('2.Datos'!A71&lt;&gt;"",'2.Datos'!A71,"")</f>
        <v/>
      </c>
      <c r="HN71" s="142" t="str">
        <f>IFERROR(VLOOKUP('2.Datos'!V71,Listas!$D$37:$E$41,2,FALSE),"")</f>
        <v/>
      </c>
      <c r="HO71" s="142" t="str">
        <f>IFERROR(VLOOKUP('2.Datos'!W71,Listas!$D$44:$E$48,2,FALSE),"")</f>
        <v/>
      </c>
      <c r="HP71" s="142" t="str">
        <f t="shared" si="53"/>
        <v/>
      </c>
      <c r="HQ71" s="151" t="str">
        <f t="shared" si="54"/>
        <v/>
      </c>
      <c r="HR71" s="103"/>
      <c r="HS71" s="142" t="str">
        <f>IFERROR(VLOOKUP('2.Datos'!AD71,Listas!$D$37:$E$41,2,FALSE),"")</f>
        <v/>
      </c>
      <c r="HT71" s="142" t="str">
        <f>IFERROR(VLOOKUP('2.Datos'!AE71,Listas!$D$44:$E$48,2,FALSE),"")</f>
        <v/>
      </c>
      <c r="HU71" s="151" t="str">
        <f t="shared" si="56"/>
        <v/>
      </c>
      <c r="HV71" s="151" t="str">
        <f t="shared" si="57"/>
        <v/>
      </c>
      <c r="HW71" s="103"/>
      <c r="HX71" s="142" t="str">
        <f>IFERROR(VLOOKUP('2.Datos'!AH71,Listas!$D$37:$E$41,2,FALSE),"")</f>
        <v/>
      </c>
      <c r="HY71" s="142" t="str">
        <f>IFERROR(VLOOKUP('2.Datos'!AI71,Listas!$D$44:$E$48,2,FALSE),"")</f>
        <v/>
      </c>
      <c r="HZ71" s="151" t="str">
        <f t="shared" si="58"/>
        <v/>
      </c>
      <c r="IA71" s="151" t="str">
        <f t="shared" si="59"/>
        <v/>
      </c>
      <c r="IB71" s="103"/>
      <c r="IC71" s="142" t="str">
        <f>IFERROR(VLOOKUP('2.Datos'!AL71,Listas!$D$37:$E$41,2,FALSE),"")</f>
        <v/>
      </c>
      <c r="ID71" s="142" t="str">
        <f>IFERROR(VLOOKUP('2.Datos'!AM71,Listas!$D$44:$E$48,2,FALSE),"")</f>
        <v/>
      </c>
      <c r="IE71" s="151" t="str">
        <f t="shared" si="60"/>
        <v/>
      </c>
      <c r="IF71" s="151" t="str">
        <f t="shared" si="61"/>
        <v/>
      </c>
      <c r="IG71" s="103"/>
      <c r="IH71" s="142" t="str">
        <f>IFERROR(VLOOKUP('2.Datos'!AP71,Listas!$D$37:$E$41,2,FALSE),"")</f>
        <v/>
      </c>
      <c r="II71" s="142" t="str">
        <f>IFERROR(VLOOKUP('2.Datos'!AQ71,Listas!$D$44:$E$48,2,FALSE),"")</f>
        <v/>
      </c>
      <c r="IJ71" s="151" t="str">
        <f t="shared" si="62"/>
        <v/>
      </c>
      <c r="IK71" s="151" t="str">
        <f t="shared" si="63"/>
        <v/>
      </c>
      <c r="IL71" s="103"/>
      <c r="IM71" s="142" t="str">
        <f>IFERROR(VLOOKUP('2.Datos'!AT71,Listas!$D$37:$E$41,2,FALSE),"")</f>
        <v/>
      </c>
      <c r="IN71" s="142" t="str">
        <f>IFERROR(VLOOKUP('2.Datos'!AU71,Listas!$D$44:$E$48,2,FALSE),"")</f>
        <v/>
      </c>
      <c r="IO71" s="151" t="str">
        <f t="shared" si="64"/>
        <v/>
      </c>
      <c r="IP71" s="151" t="str">
        <f t="shared" si="65"/>
        <v/>
      </c>
      <c r="IQ71" s="103"/>
      <c r="IR71" s="142" t="str">
        <f>IFERROR(VLOOKUP('2.Datos'!AX71,Listas!$D$37:$E$41,2,FALSE),"")</f>
        <v/>
      </c>
      <c r="IS71" s="142" t="str">
        <f>IFERROR(VLOOKUP('2.Datos'!AY71,Listas!$D$44:$E$48,2,FALSE),"")</f>
        <v/>
      </c>
      <c r="IT71" s="151" t="str">
        <f t="shared" si="66"/>
        <v/>
      </c>
      <c r="IU71" s="151" t="str">
        <f t="shared" si="67"/>
        <v/>
      </c>
      <c r="IV71" s="103"/>
      <c r="IW71" s="142" t="str">
        <f>IFERROR(VLOOKUP('2.Datos'!BB71,Listas!$D$37:$E$41,2,FALSE),"")</f>
        <v/>
      </c>
      <c r="IX71" s="142" t="str">
        <f>IFERROR(VLOOKUP('2.Datos'!BC71,Listas!$D$44:$E$48,2,FALSE),"")</f>
        <v/>
      </c>
      <c r="IY71" s="151" t="str">
        <f t="shared" si="68"/>
        <v/>
      </c>
      <c r="IZ71" s="151" t="str">
        <f t="shared" si="69"/>
        <v/>
      </c>
      <c r="JA71" s="103"/>
      <c r="JB71" s="142" t="str">
        <f>IFERROR(VLOOKUP('2.Datos'!BF71,Listas!$D$37:$E$41,2,FALSE),"")</f>
        <v/>
      </c>
      <c r="JC71" s="142" t="str">
        <f>IFERROR(VLOOKUP('2.Datos'!BG71,Listas!$D$44:$E$48,2,FALSE),"")</f>
        <v/>
      </c>
      <c r="JD71" s="151" t="str">
        <f t="shared" si="70"/>
        <v/>
      </c>
      <c r="JE71" s="151" t="str">
        <f t="shared" si="71"/>
        <v/>
      </c>
      <c r="JF71" s="103"/>
      <c r="JG71" s="142" t="str">
        <f>IFERROR(VLOOKUP('2.Datos'!BJ71,Listas!$D$37:$E$41,2,FALSE),"")</f>
        <v/>
      </c>
      <c r="JH71" s="142" t="str">
        <f>IFERROR(VLOOKUP('2.Datos'!BK71,Listas!$D$44:$E$48,2,FALSE),"")</f>
        <v/>
      </c>
      <c r="JI71" s="151" t="str">
        <f t="shared" si="72"/>
        <v/>
      </c>
      <c r="JJ71" s="151" t="str">
        <f t="shared" si="73"/>
        <v/>
      </c>
      <c r="JK71" s="103"/>
      <c r="JL71" s="142" t="str">
        <f>IFERROR(VLOOKUP('2.Datos'!BN71,Listas!$D$37:$E$41,2,FALSE),"")</f>
        <v/>
      </c>
      <c r="JM71" s="142" t="str">
        <f>IFERROR(VLOOKUP('2.Datos'!BO71,Listas!$D$44:$E$48,2,FALSE),"")</f>
        <v/>
      </c>
      <c r="JN71" s="151" t="str">
        <f t="shared" si="74"/>
        <v/>
      </c>
      <c r="JO71" s="151" t="str">
        <f t="shared" si="75"/>
        <v/>
      </c>
      <c r="JP71" s="103"/>
      <c r="JQ71" s="142" t="str">
        <f>IFERROR(VLOOKUP('2.Datos'!BR71,Listas!$D$37:$E$41,2,FALSE),"")</f>
        <v/>
      </c>
      <c r="JR71" s="142" t="str">
        <f>IFERROR(VLOOKUP('2.Datos'!BS71,Listas!$D$44:$E$48,2,FALSE),"")</f>
        <v/>
      </c>
      <c r="JS71" s="151" t="str">
        <f t="shared" si="76"/>
        <v/>
      </c>
      <c r="JT71" s="151" t="str">
        <f t="shared" si="77"/>
        <v/>
      </c>
      <c r="JU71" s="103"/>
      <c r="JV71" s="142" t="str">
        <f>IFERROR(VLOOKUP('2.Datos'!BV71,Listas!$D$37:$E$41,2,FALSE),"")</f>
        <v/>
      </c>
      <c r="JW71" s="142" t="str">
        <f>IFERROR(VLOOKUP('2.Datos'!BW71,Listas!$D$44:$E$48,2,FALSE),"")</f>
        <v/>
      </c>
      <c r="JX71" s="151" t="str">
        <f t="shared" si="78"/>
        <v/>
      </c>
      <c r="JY71" s="151" t="str">
        <f t="shared" si="79"/>
        <v/>
      </c>
      <c r="JZ71" s="103"/>
      <c r="KA71" s="142" t="str">
        <f>IFERROR(VLOOKUP('2.Datos'!BZ71,Listas!$D$37:$E$41,2,FALSE),"")</f>
        <v/>
      </c>
      <c r="KB71" s="142" t="str">
        <f>IFERROR(VLOOKUP('2.Datos'!CA71,Listas!$D$44:$E$48,2,FALSE),"")</f>
        <v/>
      </c>
      <c r="KC71" s="151" t="str">
        <f t="shared" si="80"/>
        <v/>
      </c>
      <c r="KD71" s="151" t="str">
        <f t="shared" si="81"/>
        <v/>
      </c>
      <c r="KE71" s="103"/>
      <c r="KF71" s="142" t="str">
        <f>IFERROR(VLOOKUP('2.Datos'!CD71,Listas!$D$37:$E$41,2,FALSE),"")</f>
        <v/>
      </c>
      <c r="KG71" s="142" t="str">
        <f>IFERROR(VLOOKUP('2.Datos'!CE71,Listas!$D$44:$E$48,2,FALSE),"")</f>
        <v/>
      </c>
      <c r="KH71" s="151" t="str">
        <f t="shared" si="82"/>
        <v/>
      </c>
      <c r="KI71" s="151" t="str">
        <f t="shared" si="83"/>
        <v/>
      </c>
      <c r="KJ71" s="103"/>
      <c r="KK71" s="142" t="str">
        <f>IFERROR(VLOOKUP('2.Datos'!CH71,Listas!$D$37:$E$41,2,FALSE),"")</f>
        <v/>
      </c>
      <c r="KL71" s="142" t="str">
        <f>IFERROR(VLOOKUP('2.Datos'!CI71,Listas!$D$44:$E$48,2,FALSE),"")</f>
        <v/>
      </c>
      <c r="KM71" s="151" t="str">
        <f t="shared" si="84"/>
        <v/>
      </c>
      <c r="KN71" s="151" t="str">
        <f t="shared" si="85"/>
        <v/>
      </c>
      <c r="KO71" s="103"/>
      <c r="KP71" s="142" t="str">
        <f>IFERROR(VLOOKUP('2.Datos'!CL71,Listas!$D$37:$E$41,2,FALSE),"")</f>
        <v/>
      </c>
      <c r="KQ71" s="142" t="str">
        <f>IFERROR(VLOOKUP('2.Datos'!CM71,Listas!$D$44:$E$48,2,FALSE),"")</f>
        <v/>
      </c>
      <c r="KR71" s="151" t="str">
        <f t="shared" si="86"/>
        <v/>
      </c>
      <c r="KS71" s="151" t="str">
        <f t="shared" si="87"/>
        <v/>
      </c>
      <c r="KT71" s="103"/>
      <c r="KU71" s="142" t="str">
        <f>IFERROR(VLOOKUP('2.Datos'!CP71,Listas!$D$37:$E$41,2,FALSE),"")</f>
        <v/>
      </c>
      <c r="KV71" s="142" t="str">
        <f>IFERROR(VLOOKUP('2.Datos'!CQ71,Listas!$D$44:$E$48,2,FALSE),"")</f>
        <v/>
      </c>
      <c r="KW71" s="151" t="str">
        <f t="shared" si="88"/>
        <v/>
      </c>
      <c r="KX71" s="151" t="str">
        <f t="shared" si="89"/>
        <v/>
      </c>
      <c r="KY71" s="103"/>
      <c r="KZ71" s="142" t="str">
        <f>IFERROR(VLOOKUP('2.Datos'!CT71,Listas!$D$37:$E$41,2,FALSE),"")</f>
        <v/>
      </c>
      <c r="LA71" s="142" t="str">
        <f>IFERROR(VLOOKUP('2.Datos'!CU71,Listas!$D$44:$E$48,2,FALSE),"")</f>
        <v/>
      </c>
      <c r="LB71" s="151" t="str">
        <f t="shared" si="90"/>
        <v/>
      </c>
      <c r="LC71" s="151" t="str">
        <f t="shared" si="91"/>
        <v/>
      </c>
      <c r="LD71" s="103"/>
      <c r="LE71" s="142" t="str">
        <f>IFERROR(VLOOKUP('2.Datos'!CX71,Listas!$D$37:$E$41,2,FALSE),"")</f>
        <v/>
      </c>
      <c r="LF71" s="142" t="str">
        <f>IFERROR(VLOOKUP('2.Datos'!CY71,Listas!$D$44:$E$48,2,FALSE),"")</f>
        <v/>
      </c>
      <c r="LG71" s="151" t="str">
        <f t="shared" si="92"/>
        <v/>
      </c>
      <c r="LH71" s="151" t="str">
        <f t="shared" si="93"/>
        <v/>
      </c>
      <c r="LI71" s="103"/>
      <c r="LJ71" s="142" t="str">
        <f>IFERROR(VLOOKUP('2.Datos'!DB71,Listas!$D$37:$E$41,2,FALSE),"")</f>
        <v/>
      </c>
      <c r="LK71" s="142" t="str">
        <f>IFERROR(VLOOKUP('2.Datos'!DC71,Listas!$D$44:$E$48,2,FALSE),"")</f>
        <v/>
      </c>
      <c r="LL71" s="151" t="str">
        <f t="shared" si="94"/>
        <v/>
      </c>
      <c r="LM71" s="151" t="str">
        <f t="shared" si="95"/>
        <v/>
      </c>
      <c r="LN71" s="103"/>
      <c r="LO71" s="142" t="str">
        <f>IFERROR(VLOOKUP('2.Datos'!DF71,Listas!$D$37:$E$41,2,FALSE),"")</f>
        <v/>
      </c>
      <c r="LP71" s="142" t="str">
        <f>IFERROR(VLOOKUP('2.Datos'!DG71,Listas!$D$44:$E$48,2,FALSE),"")</f>
        <v/>
      </c>
      <c r="LQ71" s="151" t="str">
        <f t="shared" si="96"/>
        <v/>
      </c>
      <c r="LR71" s="151" t="str">
        <f t="shared" si="97"/>
        <v/>
      </c>
      <c r="LS71" s="103"/>
      <c r="LT71" s="142" t="str">
        <f>IFERROR(VLOOKUP('2.Datos'!DJ71,Listas!$D$37:$E$41,2,FALSE),"")</f>
        <v/>
      </c>
      <c r="LU71" s="142" t="str">
        <f>IFERROR(VLOOKUP('2.Datos'!DK71,Listas!$D$44:$E$48,2,FALSE),"")</f>
        <v/>
      </c>
      <c r="LV71" s="151" t="str">
        <f t="shared" si="98"/>
        <v/>
      </c>
      <c r="LW71" s="151" t="str">
        <f t="shared" si="99"/>
        <v/>
      </c>
      <c r="LX71" s="103"/>
      <c r="LY71" s="142" t="str">
        <f>IFERROR(VLOOKUP('2.Datos'!DN71,Listas!$D$37:$E$41,2,FALSE),"")</f>
        <v/>
      </c>
      <c r="LZ71" s="142" t="str">
        <f>IFERROR(VLOOKUP('2.Datos'!DO71,Listas!$D$44:$E$48,2,FALSE),"")</f>
        <v/>
      </c>
      <c r="MA71" s="151" t="str">
        <f t="shared" si="100"/>
        <v/>
      </c>
      <c r="MB71" s="151" t="str">
        <f t="shared" si="101"/>
        <v/>
      </c>
      <c r="MC71" s="103"/>
      <c r="MD71" s="142" t="str">
        <f>IFERROR(VLOOKUP('2.Datos'!DR71,Listas!$D$37:$E$41,2,FALSE),"")</f>
        <v/>
      </c>
      <c r="ME71" s="142" t="str">
        <f>IFERROR(VLOOKUP('2.Datos'!DS71,Listas!$D$44:$E$48,2,FALSE),"")</f>
        <v/>
      </c>
      <c r="MF71" s="151" t="str">
        <f t="shared" si="102"/>
        <v/>
      </c>
      <c r="MG71" s="151" t="str">
        <f t="shared" si="103"/>
        <v/>
      </c>
      <c r="MH71"/>
    </row>
    <row r="72" spans="1:346" ht="46.5" customHeight="1" x14ac:dyDescent="0.25">
      <c r="A72" s="232"/>
      <c r="B72" s="223"/>
      <c r="C72" s="223"/>
      <c r="D72" s="225"/>
      <c r="E72" s="225"/>
      <c r="F72" s="226"/>
      <c r="G72" s="223"/>
      <c r="H72" s="226"/>
      <c r="I72" s="226"/>
      <c r="J72" s="226"/>
      <c r="K72" s="226"/>
      <c r="L72" s="227"/>
      <c r="M72" s="224"/>
      <c r="N72" s="228"/>
      <c r="O72" s="228"/>
      <c r="P72" s="228"/>
      <c r="Q72" s="228"/>
      <c r="R72" s="228"/>
      <c r="S72" s="228"/>
      <c r="T72" s="228"/>
      <c r="U72" s="228"/>
      <c r="V72" s="223"/>
      <c r="W72" s="223"/>
      <c r="X72" s="229" t="str">
        <f>IF(AND(HP72&gt;=32,HP72&lt;=80),Listas!$G$36,IF(AND(HP72&gt;=16,HP72&lt;=24),Listas!$G$37,IF(AND(HP72&gt;=5,HP72&lt;=12),Listas!$G$38,IF(AND(HP72&gt;=1,HP72&lt;=4),Listas!$G$39,"-"))))</f>
        <v>-</v>
      </c>
      <c r="Y72" s="230" t="str">
        <f t="shared" si="55"/>
        <v/>
      </c>
      <c r="Z72" s="230" t="str">
        <f>IFERROR(VLOOKUP(L72,Listas!$H$4:$I$8,2,FALSE),"")</f>
        <v/>
      </c>
      <c r="AA72" s="233"/>
      <c r="AB72" s="234"/>
      <c r="AC72" s="231"/>
      <c r="AD72" s="223"/>
      <c r="AE72" s="223"/>
      <c r="AF72" s="113" t="str">
        <f>IF(AND(HU72&gt;=32,HU72&lt;=80),Listas!$G$36,IF(AND(HU72&gt;=16,HU72&lt;=24),Listas!$G$37,IF(AND(HU72&gt;=5,HU72&lt;=12),Listas!$G$38,IF(AND(HU72&gt;=1,HU72&lt;=4),Listas!$G$39,"-"))))</f>
        <v>-</v>
      </c>
      <c r="AG72" s="226"/>
      <c r="AH72" s="223"/>
      <c r="AI72" s="223"/>
      <c r="AJ72" s="113" t="str">
        <f>IF(AND(HZ72&gt;=32,HZ72&lt;=80),Listas!$G$36,IF(AND(HZ72&gt;=16,HZ72&lt;=24),Listas!$G$37,IF(AND(HZ72&gt;=5,HZ72&lt;=12),Listas!$G$38,IF(AND(HZ72&gt;=1,HZ72&lt;=4),Listas!$G$39,"-"))))</f>
        <v>-</v>
      </c>
      <c r="AK72" s="226"/>
      <c r="AL72" s="223"/>
      <c r="AM72" s="223"/>
      <c r="AN72" s="113" t="str">
        <f>IF(AND(IE72&gt;=32,IE72&lt;=80),Listas!$G$36,IF(AND(IE72&gt;=16,IE72&lt;=24),Listas!$G$37,IF(AND(IE72&gt;=5,IE72&lt;=12),Listas!$G$38,IF(AND(IE72&gt;=1,IE72&lt;=4),Listas!$G$39,"-"))))</f>
        <v>-</v>
      </c>
      <c r="AO72" s="226"/>
      <c r="AP72" s="223"/>
      <c r="AQ72" s="223"/>
      <c r="AR72" s="113" t="str">
        <f>IF(AND(IJ72&gt;=32,IJ72&lt;=80),Listas!$G$36,IF(AND(IJ72&gt;=16,IJ72&lt;=24),Listas!$G$37,IF(AND(IJ72&gt;=5,IJ72&lt;=12),Listas!$G$38,IF(AND(IJ72&gt;=1,IJ72&lt;=4),Listas!$G$39,"-"))))</f>
        <v>-</v>
      </c>
      <c r="AS72" s="226"/>
      <c r="AT72" s="223"/>
      <c r="AU72" s="223"/>
      <c r="AV72" s="113" t="str">
        <f>IF(AND(IO72&gt;=32,IO72&lt;=80),Listas!$G$36,IF(AND(IO72&gt;=16,IO72&lt;=24),Listas!$G$37,IF(AND(IO72&gt;=5,IO72&lt;=12),Listas!$G$38,IF(AND(IO72&gt;=1,IO72&lt;=4),Listas!$G$39,"-"))))</f>
        <v>-</v>
      </c>
      <c r="AW72" s="226"/>
      <c r="AX72" s="223"/>
      <c r="AY72" s="223"/>
      <c r="AZ72" s="113" t="str">
        <f>IF(AND(IT72&gt;=32,IT72&lt;=80),Listas!$G$36,IF(AND(IT72&gt;=16,IT72&lt;=24),Listas!$G$37,IF(AND(IT72&gt;=5,IT72&lt;=12),Listas!$G$38,IF(AND(IT72&gt;=1,IT72&lt;=4),Listas!$G$39,"-"))))</f>
        <v>-</v>
      </c>
      <c r="BA72" s="226"/>
      <c r="BB72" s="223"/>
      <c r="BC72" s="223"/>
      <c r="BD72" s="113" t="str">
        <f>IF(AND(IY72&gt;=32,IY72&lt;=80),Listas!$G$36,IF(AND(IY72&gt;=16,IY72&lt;=24),Listas!$G$37,IF(AND(IY72&gt;=5,IY72&lt;=12),Listas!$G$38,IF(AND(IY72&gt;=1,IY72&lt;=4),Listas!$G$39,"-"))))</f>
        <v>-</v>
      </c>
      <c r="BE72" s="226"/>
      <c r="BF72" s="223"/>
      <c r="BG72" s="223"/>
      <c r="BH72" s="113" t="str">
        <f>IF(AND(JD72&gt;=32,JD72&lt;=80),Listas!$G$36,IF(AND(JD72&gt;=16,JD72&lt;=24),Listas!$G$37,IF(AND(JD72&gt;=5,JD72&lt;=12),Listas!$G$38,IF(AND(JD72&gt;=1,JD72&lt;=4),Listas!$G$39,"-"))))</f>
        <v>-</v>
      </c>
      <c r="BI72" s="226"/>
      <c r="BJ72" s="223"/>
      <c r="BK72" s="223"/>
      <c r="BL72" s="113" t="str">
        <f>IF(AND(JI72&gt;=32,JI72&lt;=80),Listas!$G$36,IF(AND(JI72&gt;=16,JI72&lt;=24),Listas!$G$37,IF(AND(JI72&gt;=5,JI72&lt;=12),Listas!$G$38,IF(AND(JI72&gt;=1,JI72&lt;=4),Listas!$G$39,"-"))))</f>
        <v>-</v>
      </c>
      <c r="BM72" s="226"/>
      <c r="BN72" s="223"/>
      <c r="BO72" s="223"/>
      <c r="BP72" s="113" t="str">
        <f>IF(AND(JN72&gt;=32,JN72&lt;=80),Listas!$G$36,IF(AND(JN72&gt;=16,JN72&lt;=24),Listas!$G$37,IF(AND(JN72&gt;=5,JN72&lt;=12),Listas!$G$38,IF(AND(JN72&gt;=1,JN72&lt;=4),Listas!$G$39,"-"))))</f>
        <v>-</v>
      </c>
      <c r="BQ72" s="226"/>
      <c r="BR72" s="223"/>
      <c r="BS72" s="223"/>
      <c r="BT72" s="113" t="str">
        <f>IF(AND(JS72&gt;=32,JS72&lt;=80),Listas!$G$36,IF(AND(JS72&gt;=16,JS72&lt;=24),Listas!$G$37,IF(AND(JS72&gt;=5,JS72&lt;=12),Listas!$G$38,IF(AND(JS72&gt;=1,JS72&lt;=4),Listas!$G$39,"-"))))</f>
        <v>-</v>
      </c>
      <c r="BU72" s="226"/>
      <c r="BV72" s="223"/>
      <c r="BW72" s="223"/>
      <c r="BX72" s="113" t="str">
        <f>IF(AND(JX72&gt;=32,JX72&lt;=80),Listas!$G$36,IF(AND(JX72&gt;=16,JX72&lt;=24),Listas!$G$37,IF(AND(JX72&gt;=5,JX72&lt;=12),Listas!$G$38,IF(AND(JX72&gt;=1,JX72&lt;=4),Listas!$G$39,"-"))))</f>
        <v>-</v>
      </c>
      <c r="BY72" s="226"/>
      <c r="BZ72" s="223"/>
      <c r="CA72" s="223"/>
      <c r="CB72" s="113" t="str">
        <f>IF(AND(KC72&gt;=32,KC72&lt;=80),Listas!$G$36,IF(AND(KC72&gt;=16,KC72&lt;=24),Listas!$G$37,IF(AND(KC72&gt;=5,KC72&lt;=12),Listas!$G$38,IF(AND(KC72&gt;=1,KC72&lt;=4),Listas!$G$39,"-"))))</f>
        <v>-</v>
      </c>
      <c r="CC72" s="226"/>
      <c r="CD72" s="223"/>
      <c r="CE72" s="223"/>
      <c r="CF72" s="113" t="str">
        <f>IF(AND(KH72&gt;=32,KH72&lt;=80),Listas!$G$36,IF(AND(KH72&gt;=16,KH72&lt;=24),Listas!$G$37,IF(AND(KH72&gt;=5,KH72&lt;=12),Listas!$G$38,IF(AND(KH72&gt;=1,KH72&lt;=4),Listas!$G$39,"-"))))</f>
        <v>-</v>
      </c>
      <c r="CG72" s="226"/>
      <c r="CH72" s="223"/>
      <c r="CI72" s="223"/>
      <c r="CJ72" s="113" t="str">
        <f>IF(AND(KM72&gt;=32,KM72&lt;=80),Listas!$G$36,IF(AND(KM72&gt;=16,KM72&lt;=24),Listas!$G$37,IF(AND(KM72&gt;=5,KM72&lt;=12),Listas!$G$38,IF(AND(KM72&gt;=1,KM72&lt;=4),Listas!$G$39,"-"))))</f>
        <v>-</v>
      </c>
      <c r="CK72" s="226"/>
      <c r="CL72" s="223"/>
      <c r="CM72" s="223"/>
      <c r="CN72" s="113" t="str">
        <f>IF(AND(KR72&gt;=32,KR72&lt;=80),Listas!$G$36,IF(AND(KR72&gt;=16,KR72&lt;=24),Listas!$G$37,IF(AND(KR72&gt;=5,KR72&lt;=12),Listas!$G$38,IF(AND(KR72&gt;=1,KR72&lt;=4),Listas!$G$39,"-"))))</f>
        <v>-</v>
      </c>
      <c r="CO72" s="226"/>
      <c r="CP72" s="223"/>
      <c r="CQ72" s="223"/>
      <c r="CR72" s="113" t="str">
        <f>IF(AND(KW72&gt;=32,KW72&lt;=80),Listas!$G$36,IF(AND(KW72&gt;=16,KW72&lt;=24),Listas!$G$37,IF(AND(KW72&gt;=5,KW72&lt;=12),Listas!$G$38,IF(AND(KW72&gt;=1,KW72&lt;=4),Listas!$G$39,"-"))))</f>
        <v>-</v>
      </c>
      <c r="CS72" s="226"/>
      <c r="CT72" s="223"/>
      <c r="CU72" s="223"/>
      <c r="CV72" s="113" t="str">
        <f>IF(AND(LB72&gt;=32,LB72&lt;=80),Listas!$G$36,IF(AND(LB72&gt;=16,LB72&lt;=24),Listas!$G$37,IF(AND(LB72&gt;=5,LB72&lt;=12),Listas!$G$38,IF(AND(LB72&gt;=1,LB72&lt;=4),Listas!$G$39,"-"))))</f>
        <v>-</v>
      </c>
      <c r="CW72" s="226"/>
      <c r="CX72" s="223"/>
      <c r="CY72" s="223"/>
      <c r="CZ72" s="113" t="str">
        <f>IF(AND(LG72&gt;=32,LG72&lt;=80),Listas!$G$36,IF(AND(LG72&gt;=16,LG72&lt;=24),Listas!$G$37,IF(AND(LG72&gt;=5,LG72&lt;=12),Listas!$G$38,IF(AND(LG72&gt;=1,LG72&lt;=4),Listas!$G$39,"-"))))</f>
        <v>-</v>
      </c>
      <c r="DA72" s="226"/>
      <c r="DB72" s="223"/>
      <c r="DC72" s="223"/>
      <c r="DD72" s="113" t="str">
        <f>IF(AND(LL72&gt;=32,LL72&lt;=80),Listas!$G$36,IF(AND(LL72&gt;=16,LL72&lt;=24),Listas!$G$37,IF(AND(LL72&gt;=5,LL72&lt;=12),Listas!$G$38,IF(AND(LL72&gt;=1,LL72&lt;=4),Listas!$G$39,"-"))))</f>
        <v>-</v>
      </c>
      <c r="DE72" s="226"/>
      <c r="DF72" s="223"/>
      <c r="DG72" s="223"/>
      <c r="DH72" s="113" t="str">
        <f>IF(AND(LQ72&gt;=32,LQ72&lt;=80),Listas!$G$36,IF(AND(LQ72&gt;=16,LQ72&lt;=24),Listas!$G$37,IF(AND(LQ72&gt;=5,LQ72&lt;=12),Listas!$G$38,IF(AND(LQ72&gt;=1,LQ72&lt;=4),Listas!$G$39,"-"))))</f>
        <v>-</v>
      </c>
      <c r="DI72" s="226"/>
      <c r="DJ72" s="223"/>
      <c r="DK72" s="223"/>
      <c r="DL72" s="113" t="str">
        <f>IF(AND(LV72&gt;=32,LV72&lt;=80),Listas!$G$36,IF(AND(LV72&gt;=16,LV72&lt;=24),Listas!$G$37,IF(AND(LV72&gt;=5,LV72&lt;=12),Listas!$G$38,IF(AND(LV72&gt;=1,LV72&lt;=4),Listas!$G$39,"-"))))</f>
        <v>-</v>
      </c>
      <c r="DM72" s="226"/>
      <c r="DN72" s="223"/>
      <c r="DO72" s="223"/>
      <c r="DP72" s="113" t="str">
        <f>IF(AND(MA72&gt;=32,MA72&lt;=80),Listas!$G$36,IF(AND(MA72&gt;=16,MA72&lt;=24),Listas!$G$37,IF(AND(MA72&gt;=5,MA72&lt;=12),Listas!$G$38,IF(AND(MA72&gt;=1,MA72&lt;=4),Listas!$G$39,"-"))))</f>
        <v>-</v>
      </c>
      <c r="DQ72" s="226"/>
      <c r="DR72" s="223"/>
      <c r="DS72" s="223"/>
      <c r="DT72" s="113" t="str">
        <f>IF(AND(MF72&gt;=32,MF72&lt;=80),Listas!$G$36,IF(AND(MF72&gt;=16,MF72&lt;=24),Listas!$G$37,IF(AND(MF72&gt;=5,MF72&lt;=12),Listas!$G$38,IF(AND(MF72&gt;=1,MF72&lt;=4),Listas!$G$39,"-"))))</f>
        <v>-</v>
      </c>
      <c r="HM72" s="150" t="str">
        <f>IF('2.Datos'!A72&lt;&gt;"",'2.Datos'!A72,"")</f>
        <v/>
      </c>
      <c r="HN72" s="142" t="str">
        <f>IFERROR(VLOOKUP('2.Datos'!V72,Listas!$D$37:$E$41,2,FALSE),"")</f>
        <v/>
      </c>
      <c r="HO72" s="142" t="str">
        <f>IFERROR(VLOOKUP('2.Datos'!W72,Listas!$D$44:$E$48,2,FALSE),"")</f>
        <v/>
      </c>
      <c r="HP72" s="142" t="str">
        <f t="shared" si="53"/>
        <v/>
      </c>
      <c r="HQ72" s="151" t="str">
        <f t="shared" si="54"/>
        <v/>
      </c>
      <c r="HR72" s="103"/>
      <c r="HS72" s="142" t="str">
        <f>IFERROR(VLOOKUP('2.Datos'!AD72,Listas!$D$37:$E$41,2,FALSE),"")</f>
        <v/>
      </c>
      <c r="HT72" s="142" t="str">
        <f>IFERROR(VLOOKUP('2.Datos'!AE72,Listas!$D$44:$E$48,2,FALSE),"")</f>
        <v/>
      </c>
      <c r="HU72" s="151" t="str">
        <f t="shared" si="56"/>
        <v/>
      </c>
      <c r="HV72" s="151" t="str">
        <f t="shared" si="57"/>
        <v/>
      </c>
      <c r="HW72" s="103"/>
      <c r="HX72" s="142" t="str">
        <f>IFERROR(VLOOKUP('2.Datos'!AH72,Listas!$D$37:$E$41,2,FALSE),"")</f>
        <v/>
      </c>
      <c r="HY72" s="142" t="str">
        <f>IFERROR(VLOOKUP('2.Datos'!AI72,Listas!$D$44:$E$48,2,FALSE),"")</f>
        <v/>
      </c>
      <c r="HZ72" s="151" t="str">
        <f t="shared" si="58"/>
        <v/>
      </c>
      <c r="IA72" s="151" t="str">
        <f t="shared" si="59"/>
        <v/>
      </c>
      <c r="IB72" s="103"/>
      <c r="IC72" s="142" t="str">
        <f>IFERROR(VLOOKUP('2.Datos'!AL72,Listas!$D$37:$E$41,2,FALSE),"")</f>
        <v/>
      </c>
      <c r="ID72" s="142" t="str">
        <f>IFERROR(VLOOKUP('2.Datos'!AM72,Listas!$D$44:$E$48,2,FALSE),"")</f>
        <v/>
      </c>
      <c r="IE72" s="151" t="str">
        <f t="shared" si="60"/>
        <v/>
      </c>
      <c r="IF72" s="151" t="str">
        <f t="shared" si="61"/>
        <v/>
      </c>
      <c r="IG72" s="103"/>
      <c r="IH72" s="142" t="str">
        <f>IFERROR(VLOOKUP('2.Datos'!AP72,Listas!$D$37:$E$41,2,FALSE),"")</f>
        <v/>
      </c>
      <c r="II72" s="142" t="str">
        <f>IFERROR(VLOOKUP('2.Datos'!AQ72,Listas!$D$44:$E$48,2,FALSE),"")</f>
        <v/>
      </c>
      <c r="IJ72" s="151" t="str">
        <f t="shared" si="62"/>
        <v/>
      </c>
      <c r="IK72" s="151" t="str">
        <f t="shared" si="63"/>
        <v/>
      </c>
      <c r="IL72" s="103"/>
      <c r="IM72" s="142" t="str">
        <f>IFERROR(VLOOKUP('2.Datos'!AT72,Listas!$D$37:$E$41,2,FALSE),"")</f>
        <v/>
      </c>
      <c r="IN72" s="142" t="str">
        <f>IFERROR(VLOOKUP('2.Datos'!AU72,Listas!$D$44:$E$48,2,FALSE),"")</f>
        <v/>
      </c>
      <c r="IO72" s="151" t="str">
        <f t="shared" si="64"/>
        <v/>
      </c>
      <c r="IP72" s="151" t="str">
        <f t="shared" si="65"/>
        <v/>
      </c>
      <c r="IQ72" s="103"/>
      <c r="IR72" s="142" t="str">
        <f>IFERROR(VLOOKUP('2.Datos'!AX72,Listas!$D$37:$E$41,2,FALSE),"")</f>
        <v/>
      </c>
      <c r="IS72" s="142" t="str">
        <f>IFERROR(VLOOKUP('2.Datos'!AY72,Listas!$D$44:$E$48,2,FALSE),"")</f>
        <v/>
      </c>
      <c r="IT72" s="151" t="str">
        <f t="shared" si="66"/>
        <v/>
      </c>
      <c r="IU72" s="151" t="str">
        <f t="shared" si="67"/>
        <v/>
      </c>
      <c r="IV72" s="103"/>
      <c r="IW72" s="142" t="str">
        <f>IFERROR(VLOOKUP('2.Datos'!BB72,Listas!$D$37:$E$41,2,FALSE),"")</f>
        <v/>
      </c>
      <c r="IX72" s="142" t="str">
        <f>IFERROR(VLOOKUP('2.Datos'!BC72,Listas!$D$44:$E$48,2,FALSE),"")</f>
        <v/>
      </c>
      <c r="IY72" s="151" t="str">
        <f t="shared" si="68"/>
        <v/>
      </c>
      <c r="IZ72" s="151" t="str">
        <f t="shared" si="69"/>
        <v/>
      </c>
      <c r="JA72" s="103"/>
      <c r="JB72" s="142" t="str">
        <f>IFERROR(VLOOKUP('2.Datos'!BF72,Listas!$D$37:$E$41,2,FALSE),"")</f>
        <v/>
      </c>
      <c r="JC72" s="142" t="str">
        <f>IFERROR(VLOOKUP('2.Datos'!BG72,Listas!$D$44:$E$48,2,FALSE),"")</f>
        <v/>
      </c>
      <c r="JD72" s="151" t="str">
        <f t="shared" si="70"/>
        <v/>
      </c>
      <c r="JE72" s="151" t="str">
        <f t="shared" si="71"/>
        <v/>
      </c>
      <c r="JF72" s="103"/>
      <c r="JG72" s="142" t="str">
        <f>IFERROR(VLOOKUP('2.Datos'!BJ72,Listas!$D$37:$E$41,2,FALSE),"")</f>
        <v/>
      </c>
      <c r="JH72" s="142" t="str">
        <f>IFERROR(VLOOKUP('2.Datos'!BK72,Listas!$D$44:$E$48,2,FALSE),"")</f>
        <v/>
      </c>
      <c r="JI72" s="151" t="str">
        <f t="shared" si="72"/>
        <v/>
      </c>
      <c r="JJ72" s="151" t="str">
        <f t="shared" si="73"/>
        <v/>
      </c>
      <c r="JK72" s="103"/>
      <c r="JL72" s="142" t="str">
        <f>IFERROR(VLOOKUP('2.Datos'!BN72,Listas!$D$37:$E$41,2,FALSE),"")</f>
        <v/>
      </c>
      <c r="JM72" s="142" t="str">
        <f>IFERROR(VLOOKUP('2.Datos'!BO72,Listas!$D$44:$E$48,2,FALSE),"")</f>
        <v/>
      </c>
      <c r="JN72" s="151" t="str">
        <f t="shared" si="74"/>
        <v/>
      </c>
      <c r="JO72" s="151" t="str">
        <f t="shared" si="75"/>
        <v/>
      </c>
      <c r="JP72" s="103"/>
      <c r="JQ72" s="142" t="str">
        <f>IFERROR(VLOOKUP('2.Datos'!BR72,Listas!$D$37:$E$41,2,FALSE),"")</f>
        <v/>
      </c>
      <c r="JR72" s="142" t="str">
        <f>IFERROR(VLOOKUP('2.Datos'!BS72,Listas!$D$44:$E$48,2,FALSE),"")</f>
        <v/>
      </c>
      <c r="JS72" s="151" t="str">
        <f t="shared" si="76"/>
        <v/>
      </c>
      <c r="JT72" s="151" t="str">
        <f t="shared" si="77"/>
        <v/>
      </c>
      <c r="JU72" s="103"/>
      <c r="JV72" s="142" t="str">
        <f>IFERROR(VLOOKUP('2.Datos'!BV72,Listas!$D$37:$E$41,2,FALSE),"")</f>
        <v/>
      </c>
      <c r="JW72" s="142" t="str">
        <f>IFERROR(VLOOKUP('2.Datos'!BW72,Listas!$D$44:$E$48,2,FALSE),"")</f>
        <v/>
      </c>
      <c r="JX72" s="151" t="str">
        <f t="shared" si="78"/>
        <v/>
      </c>
      <c r="JY72" s="151" t="str">
        <f t="shared" si="79"/>
        <v/>
      </c>
      <c r="JZ72" s="103"/>
      <c r="KA72" s="142" t="str">
        <f>IFERROR(VLOOKUP('2.Datos'!BZ72,Listas!$D$37:$E$41,2,FALSE),"")</f>
        <v/>
      </c>
      <c r="KB72" s="142" t="str">
        <f>IFERROR(VLOOKUP('2.Datos'!CA72,Listas!$D$44:$E$48,2,FALSE),"")</f>
        <v/>
      </c>
      <c r="KC72" s="151" t="str">
        <f t="shared" si="80"/>
        <v/>
      </c>
      <c r="KD72" s="151" t="str">
        <f t="shared" si="81"/>
        <v/>
      </c>
      <c r="KE72" s="103"/>
      <c r="KF72" s="142" t="str">
        <f>IFERROR(VLOOKUP('2.Datos'!CD72,Listas!$D$37:$E$41,2,FALSE),"")</f>
        <v/>
      </c>
      <c r="KG72" s="142" t="str">
        <f>IFERROR(VLOOKUP('2.Datos'!CE72,Listas!$D$44:$E$48,2,FALSE),"")</f>
        <v/>
      </c>
      <c r="KH72" s="151" t="str">
        <f t="shared" si="82"/>
        <v/>
      </c>
      <c r="KI72" s="151" t="str">
        <f t="shared" si="83"/>
        <v/>
      </c>
      <c r="KJ72" s="103"/>
      <c r="KK72" s="142" t="str">
        <f>IFERROR(VLOOKUP('2.Datos'!CH72,Listas!$D$37:$E$41,2,FALSE),"")</f>
        <v/>
      </c>
      <c r="KL72" s="142" t="str">
        <f>IFERROR(VLOOKUP('2.Datos'!CI72,Listas!$D$44:$E$48,2,FALSE),"")</f>
        <v/>
      </c>
      <c r="KM72" s="151" t="str">
        <f t="shared" si="84"/>
        <v/>
      </c>
      <c r="KN72" s="151" t="str">
        <f t="shared" si="85"/>
        <v/>
      </c>
      <c r="KO72" s="103"/>
      <c r="KP72" s="142" t="str">
        <f>IFERROR(VLOOKUP('2.Datos'!CL72,Listas!$D$37:$E$41,2,FALSE),"")</f>
        <v/>
      </c>
      <c r="KQ72" s="142" t="str">
        <f>IFERROR(VLOOKUP('2.Datos'!CM72,Listas!$D$44:$E$48,2,FALSE),"")</f>
        <v/>
      </c>
      <c r="KR72" s="151" t="str">
        <f t="shared" si="86"/>
        <v/>
      </c>
      <c r="KS72" s="151" t="str">
        <f t="shared" si="87"/>
        <v/>
      </c>
      <c r="KT72" s="103"/>
      <c r="KU72" s="142" t="str">
        <f>IFERROR(VLOOKUP('2.Datos'!CP72,Listas!$D$37:$E$41,2,FALSE),"")</f>
        <v/>
      </c>
      <c r="KV72" s="142" t="str">
        <f>IFERROR(VLOOKUP('2.Datos'!CQ72,Listas!$D$44:$E$48,2,FALSE),"")</f>
        <v/>
      </c>
      <c r="KW72" s="151" t="str">
        <f t="shared" si="88"/>
        <v/>
      </c>
      <c r="KX72" s="151" t="str">
        <f t="shared" si="89"/>
        <v/>
      </c>
      <c r="KY72" s="103"/>
      <c r="KZ72" s="142" t="str">
        <f>IFERROR(VLOOKUP('2.Datos'!CT72,Listas!$D$37:$E$41,2,FALSE),"")</f>
        <v/>
      </c>
      <c r="LA72" s="142" t="str">
        <f>IFERROR(VLOOKUP('2.Datos'!CU72,Listas!$D$44:$E$48,2,FALSE),"")</f>
        <v/>
      </c>
      <c r="LB72" s="151" t="str">
        <f t="shared" si="90"/>
        <v/>
      </c>
      <c r="LC72" s="151" t="str">
        <f t="shared" si="91"/>
        <v/>
      </c>
      <c r="LD72" s="103"/>
      <c r="LE72" s="142" t="str">
        <f>IFERROR(VLOOKUP('2.Datos'!CX72,Listas!$D$37:$E$41,2,FALSE),"")</f>
        <v/>
      </c>
      <c r="LF72" s="142" t="str">
        <f>IFERROR(VLOOKUP('2.Datos'!CY72,Listas!$D$44:$E$48,2,FALSE),"")</f>
        <v/>
      </c>
      <c r="LG72" s="151" t="str">
        <f t="shared" si="92"/>
        <v/>
      </c>
      <c r="LH72" s="151" t="str">
        <f t="shared" si="93"/>
        <v/>
      </c>
      <c r="LI72" s="103"/>
      <c r="LJ72" s="142" t="str">
        <f>IFERROR(VLOOKUP('2.Datos'!DB72,Listas!$D$37:$E$41,2,FALSE),"")</f>
        <v/>
      </c>
      <c r="LK72" s="142" t="str">
        <f>IFERROR(VLOOKUP('2.Datos'!DC72,Listas!$D$44:$E$48,2,FALSE),"")</f>
        <v/>
      </c>
      <c r="LL72" s="151" t="str">
        <f t="shared" si="94"/>
        <v/>
      </c>
      <c r="LM72" s="151" t="str">
        <f t="shared" si="95"/>
        <v/>
      </c>
      <c r="LN72" s="103"/>
      <c r="LO72" s="142" t="str">
        <f>IFERROR(VLOOKUP('2.Datos'!DF72,Listas!$D$37:$E$41,2,FALSE),"")</f>
        <v/>
      </c>
      <c r="LP72" s="142" t="str">
        <f>IFERROR(VLOOKUP('2.Datos'!DG72,Listas!$D$44:$E$48,2,FALSE),"")</f>
        <v/>
      </c>
      <c r="LQ72" s="151" t="str">
        <f t="shared" si="96"/>
        <v/>
      </c>
      <c r="LR72" s="151" t="str">
        <f t="shared" si="97"/>
        <v/>
      </c>
      <c r="LS72" s="103"/>
      <c r="LT72" s="142" t="str">
        <f>IFERROR(VLOOKUP('2.Datos'!DJ72,Listas!$D$37:$E$41,2,FALSE),"")</f>
        <v/>
      </c>
      <c r="LU72" s="142" t="str">
        <f>IFERROR(VLOOKUP('2.Datos'!DK72,Listas!$D$44:$E$48,2,FALSE),"")</f>
        <v/>
      </c>
      <c r="LV72" s="151" t="str">
        <f t="shared" si="98"/>
        <v/>
      </c>
      <c r="LW72" s="151" t="str">
        <f t="shared" si="99"/>
        <v/>
      </c>
      <c r="LX72" s="103"/>
      <c r="LY72" s="142" t="str">
        <f>IFERROR(VLOOKUP('2.Datos'!DN72,Listas!$D$37:$E$41,2,FALSE),"")</f>
        <v/>
      </c>
      <c r="LZ72" s="142" t="str">
        <f>IFERROR(VLOOKUP('2.Datos'!DO72,Listas!$D$44:$E$48,2,FALSE),"")</f>
        <v/>
      </c>
      <c r="MA72" s="151" t="str">
        <f t="shared" si="100"/>
        <v/>
      </c>
      <c r="MB72" s="151" t="str">
        <f t="shared" si="101"/>
        <v/>
      </c>
      <c r="MC72" s="103"/>
      <c r="MD72" s="142" t="str">
        <f>IFERROR(VLOOKUP('2.Datos'!DR72,Listas!$D$37:$E$41,2,FALSE),"")</f>
        <v/>
      </c>
      <c r="ME72" s="142" t="str">
        <f>IFERROR(VLOOKUP('2.Datos'!DS72,Listas!$D$44:$E$48,2,FALSE),"")</f>
        <v/>
      </c>
      <c r="MF72" s="151" t="str">
        <f t="shared" si="102"/>
        <v/>
      </c>
      <c r="MG72" s="151" t="str">
        <f t="shared" si="103"/>
        <v/>
      </c>
      <c r="MH72"/>
    </row>
    <row r="73" spans="1:346" ht="46.5" customHeight="1" x14ac:dyDescent="0.25">
      <c r="A73" s="232"/>
      <c r="B73" s="223"/>
      <c r="C73" s="223"/>
      <c r="D73" s="225"/>
      <c r="E73" s="225"/>
      <c r="F73" s="226"/>
      <c r="G73" s="223"/>
      <c r="H73" s="226"/>
      <c r="I73" s="226"/>
      <c r="J73" s="226"/>
      <c r="K73" s="226"/>
      <c r="L73" s="227"/>
      <c r="M73" s="224"/>
      <c r="N73" s="228"/>
      <c r="O73" s="228"/>
      <c r="P73" s="228"/>
      <c r="Q73" s="228"/>
      <c r="R73" s="228"/>
      <c r="S73" s="228"/>
      <c r="T73" s="228"/>
      <c r="U73" s="228"/>
      <c r="V73" s="223"/>
      <c r="W73" s="223"/>
      <c r="X73" s="229" t="str">
        <f>IF(AND(HP73&gt;=32,HP73&lt;=80),Listas!$G$36,IF(AND(HP73&gt;=16,HP73&lt;=24),Listas!$G$37,IF(AND(HP73&gt;=5,HP73&lt;=12),Listas!$G$38,IF(AND(HP73&gt;=1,HP73&lt;=4),Listas!$G$39,"-"))))</f>
        <v>-</v>
      </c>
      <c r="Y73" s="230" t="str">
        <f t="shared" si="55"/>
        <v/>
      </c>
      <c r="Z73" s="230" t="str">
        <f>IFERROR(VLOOKUP(L73,Listas!$H$4:$I$8,2,FALSE),"")</f>
        <v/>
      </c>
      <c r="AA73" s="233"/>
      <c r="AB73" s="234"/>
      <c r="AC73" s="231"/>
      <c r="AD73" s="223"/>
      <c r="AE73" s="223"/>
      <c r="AF73" s="113" t="str">
        <f>IF(AND(HU73&gt;=32,HU73&lt;=80),Listas!$G$36,IF(AND(HU73&gt;=16,HU73&lt;=24),Listas!$G$37,IF(AND(HU73&gt;=5,HU73&lt;=12),Listas!$G$38,IF(AND(HU73&gt;=1,HU73&lt;=4),Listas!$G$39,"-"))))</f>
        <v>-</v>
      </c>
      <c r="AG73" s="226"/>
      <c r="AH73" s="223"/>
      <c r="AI73" s="223"/>
      <c r="AJ73" s="113" t="str">
        <f>IF(AND(HZ73&gt;=32,HZ73&lt;=80),Listas!$G$36,IF(AND(HZ73&gt;=16,HZ73&lt;=24),Listas!$G$37,IF(AND(HZ73&gt;=5,HZ73&lt;=12),Listas!$G$38,IF(AND(HZ73&gt;=1,HZ73&lt;=4),Listas!$G$39,"-"))))</f>
        <v>-</v>
      </c>
      <c r="AK73" s="226"/>
      <c r="AL73" s="223"/>
      <c r="AM73" s="223"/>
      <c r="AN73" s="113" t="str">
        <f>IF(AND(IE73&gt;=32,IE73&lt;=80),Listas!$G$36,IF(AND(IE73&gt;=16,IE73&lt;=24),Listas!$G$37,IF(AND(IE73&gt;=5,IE73&lt;=12),Listas!$G$38,IF(AND(IE73&gt;=1,IE73&lt;=4),Listas!$G$39,"-"))))</f>
        <v>-</v>
      </c>
      <c r="AO73" s="226"/>
      <c r="AP73" s="223"/>
      <c r="AQ73" s="223"/>
      <c r="AR73" s="113" t="str">
        <f>IF(AND(IJ73&gt;=32,IJ73&lt;=80),Listas!$G$36,IF(AND(IJ73&gt;=16,IJ73&lt;=24),Listas!$G$37,IF(AND(IJ73&gt;=5,IJ73&lt;=12),Listas!$G$38,IF(AND(IJ73&gt;=1,IJ73&lt;=4),Listas!$G$39,"-"))))</f>
        <v>-</v>
      </c>
      <c r="AS73" s="226"/>
      <c r="AT73" s="223"/>
      <c r="AU73" s="223"/>
      <c r="AV73" s="113" t="str">
        <f>IF(AND(IO73&gt;=32,IO73&lt;=80),Listas!$G$36,IF(AND(IO73&gt;=16,IO73&lt;=24),Listas!$G$37,IF(AND(IO73&gt;=5,IO73&lt;=12),Listas!$G$38,IF(AND(IO73&gt;=1,IO73&lt;=4),Listas!$G$39,"-"))))</f>
        <v>-</v>
      </c>
      <c r="AW73" s="226"/>
      <c r="AX73" s="223"/>
      <c r="AY73" s="223"/>
      <c r="AZ73" s="113" t="str">
        <f>IF(AND(IT73&gt;=32,IT73&lt;=80),Listas!$G$36,IF(AND(IT73&gt;=16,IT73&lt;=24),Listas!$G$37,IF(AND(IT73&gt;=5,IT73&lt;=12),Listas!$G$38,IF(AND(IT73&gt;=1,IT73&lt;=4),Listas!$G$39,"-"))))</f>
        <v>-</v>
      </c>
      <c r="BA73" s="226"/>
      <c r="BB73" s="223"/>
      <c r="BC73" s="223"/>
      <c r="BD73" s="113" t="str">
        <f>IF(AND(IY73&gt;=32,IY73&lt;=80),Listas!$G$36,IF(AND(IY73&gt;=16,IY73&lt;=24),Listas!$G$37,IF(AND(IY73&gt;=5,IY73&lt;=12),Listas!$G$38,IF(AND(IY73&gt;=1,IY73&lt;=4),Listas!$G$39,"-"))))</f>
        <v>-</v>
      </c>
      <c r="BE73" s="226"/>
      <c r="BF73" s="223"/>
      <c r="BG73" s="223"/>
      <c r="BH73" s="113" t="str">
        <f>IF(AND(JD73&gt;=32,JD73&lt;=80),Listas!$G$36,IF(AND(JD73&gt;=16,JD73&lt;=24),Listas!$G$37,IF(AND(JD73&gt;=5,JD73&lt;=12),Listas!$G$38,IF(AND(JD73&gt;=1,JD73&lt;=4),Listas!$G$39,"-"))))</f>
        <v>-</v>
      </c>
      <c r="BI73" s="226"/>
      <c r="BJ73" s="223"/>
      <c r="BK73" s="223"/>
      <c r="BL73" s="113" t="str">
        <f>IF(AND(JI73&gt;=32,JI73&lt;=80),Listas!$G$36,IF(AND(JI73&gt;=16,JI73&lt;=24),Listas!$G$37,IF(AND(JI73&gt;=5,JI73&lt;=12),Listas!$G$38,IF(AND(JI73&gt;=1,JI73&lt;=4),Listas!$G$39,"-"))))</f>
        <v>-</v>
      </c>
      <c r="BM73" s="226"/>
      <c r="BN73" s="223"/>
      <c r="BO73" s="223"/>
      <c r="BP73" s="113" t="str">
        <f>IF(AND(JN73&gt;=32,JN73&lt;=80),Listas!$G$36,IF(AND(JN73&gt;=16,JN73&lt;=24),Listas!$G$37,IF(AND(JN73&gt;=5,JN73&lt;=12),Listas!$G$38,IF(AND(JN73&gt;=1,JN73&lt;=4),Listas!$G$39,"-"))))</f>
        <v>-</v>
      </c>
      <c r="BQ73" s="226"/>
      <c r="BR73" s="223"/>
      <c r="BS73" s="223"/>
      <c r="BT73" s="113" t="str">
        <f>IF(AND(JS73&gt;=32,JS73&lt;=80),Listas!$G$36,IF(AND(JS73&gt;=16,JS73&lt;=24),Listas!$G$37,IF(AND(JS73&gt;=5,JS73&lt;=12),Listas!$G$38,IF(AND(JS73&gt;=1,JS73&lt;=4),Listas!$G$39,"-"))))</f>
        <v>-</v>
      </c>
      <c r="BU73" s="226"/>
      <c r="BV73" s="223"/>
      <c r="BW73" s="223"/>
      <c r="BX73" s="113" t="str">
        <f>IF(AND(JX73&gt;=32,JX73&lt;=80),Listas!$G$36,IF(AND(JX73&gt;=16,JX73&lt;=24),Listas!$G$37,IF(AND(JX73&gt;=5,JX73&lt;=12),Listas!$G$38,IF(AND(JX73&gt;=1,JX73&lt;=4),Listas!$G$39,"-"))))</f>
        <v>-</v>
      </c>
      <c r="BY73" s="226"/>
      <c r="BZ73" s="223"/>
      <c r="CA73" s="223"/>
      <c r="CB73" s="113" t="str">
        <f>IF(AND(KC73&gt;=32,KC73&lt;=80),Listas!$G$36,IF(AND(KC73&gt;=16,KC73&lt;=24),Listas!$G$37,IF(AND(KC73&gt;=5,KC73&lt;=12),Listas!$G$38,IF(AND(KC73&gt;=1,KC73&lt;=4),Listas!$G$39,"-"))))</f>
        <v>-</v>
      </c>
      <c r="CC73" s="226"/>
      <c r="CD73" s="223"/>
      <c r="CE73" s="223"/>
      <c r="CF73" s="113" t="str">
        <f>IF(AND(KH73&gt;=32,KH73&lt;=80),Listas!$G$36,IF(AND(KH73&gt;=16,KH73&lt;=24),Listas!$G$37,IF(AND(KH73&gt;=5,KH73&lt;=12),Listas!$G$38,IF(AND(KH73&gt;=1,KH73&lt;=4),Listas!$G$39,"-"))))</f>
        <v>-</v>
      </c>
      <c r="CG73" s="226"/>
      <c r="CH73" s="223"/>
      <c r="CI73" s="223"/>
      <c r="CJ73" s="113" t="str">
        <f>IF(AND(KM73&gt;=32,KM73&lt;=80),Listas!$G$36,IF(AND(KM73&gt;=16,KM73&lt;=24),Listas!$G$37,IF(AND(KM73&gt;=5,KM73&lt;=12),Listas!$G$38,IF(AND(KM73&gt;=1,KM73&lt;=4),Listas!$G$39,"-"))))</f>
        <v>-</v>
      </c>
      <c r="CK73" s="226"/>
      <c r="CL73" s="223"/>
      <c r="CM73" s="223"/>
      <c r="CN73" s="113" t="str">
        <f>IF(AND(KR73&gt;=32,KR73&lt;=80),Listas!$G$36,IF(AND(KR73&gt;=16,KR73&lt;=24),Listas!$G$37,IF(AND(KR73&gt;=5,KR73&lt;=12),Listas!$G$38,IF(AND(KR73&gt;=1,KR73&lt;=4),Listas!$G$39,"-"))))</f>
        <v>-</v>
      </c>
      <c r="CO73" s="226"/>
      <c r="CP73" s="223"/>
      <c r="CQ73" s="223"/>
      <c r="CR73" s="113" t="str">
        <f>IF(AND(KW73&gt;=32,KW73&lt;=80),Listas!$G$36,IF(AND(KW73&gt;=16,KW73&lt;=24),Listas!$G$37,IF(AND(KW73&gt;=5,KW73&lt;=12),Listas!$G$38,IF(AND(KW73&gt;=1,KW73&lt;=4),Listas!$G$39,"-"))))</f>
        <v>-</v>
      </c>
      <c r="CS73" s="226"/>
      <c r="CT73" s="223"/>
      <c r="CU73" s="223"/>
      <c r="CV73" s="113" t="str">
        <f>IF(AND(LB73&gt;=32,LB73&lt;=80),Listas!$G$36,IF(AND(LB73&gt;=16,LB73&lt;=24),Listas!$G$37,IF(AND(LB73&gt;=5,LB73&lt;=12),Listas!$G$38,IF(AND(LB73&gt;=1,LB73&lt;=4),Listas!$G$39,"-"))))</f>
        <v>-</v>
      </c>
      <c r="CW73" s="226"/>
      <c r="CX73" s="223"/>
      <c r="CY73" s="223"/>
      <c r="CZ73" s="113" t="str">
        <f>IF(AND(LG73&gt;=32,LG73&lt;=80),Listas!$G$36,IF(AND(LG73&gt;=16,LG73&lt;=24),Listas!$G$37,IF(AND(LG73&gt;=5,LG73&lt;=12),Listas!$G$38,IF(AND(LG73&gt;=1,LG73&lt;=4),Listas!$G$39,"-"))))</f>
        <v>-</v>
      </c>
      <c r="DA73" s="226"/>
      <c r="DB73" s="223"/>
      <c r="DC73" s="223"/>
      <c r="DD73" s="113" t="str">
        <f>IF(AND(LL73&gt;=32,LL73&lt;=80),Listas!$G$36,IF(AND(LL73&gt;=16,LL73&lt;=24),Listas!$G$37,IF(AND(LL73&gt;=5,LL73&lt;=12),Listas!$G$38,IF(AND(LL73&gt;=1,LL73&lt;=4),Listas!$G$39,"-"))))</f>
        <v>-</v>
      </c>
      <c r="DE73" s="226"/>
      <c r="DF73" s="223"/>
      <c r="DG73" s="223"/>
      <c r="DH73" s="113" t="str">
        <f>IF(AND(LQ73&gt;=32,LQ73&lt;=80),Listas!$G$36,IF(AND(LQ73&gt;=16,LQ73&lt;=24),Listas!$G$37,IF(AND(LQ73&gt;=5,LQ73&lt;=12),Listas!$G$38,IF(AND(LQ73&gt;=1,LQ73&lt;=4),Listas!$G$39,"-"))))</f>
        <v>-</v>
      </c>
      <c r="DI73" s="226"/>
      <c r="DJ73" s="223"/>
      <c r="DK73" s="223"/>
      <c r="DL73" s="113" t="str">
        <f>IF(AND(LV73&gt;=32,LV73&lt;=80),Listas!$G$36,IF(AND(LV73&gt;=16,LV73&lt;=24),Listas!$G$37,IF(AND(LV73&gt;=5,LV73&lt;=12),Listas!$G$38,IF(AND(LV73&gt;=1,LV73&lt;=4),Listas!$G$39,"-"))))</f>
        <v>-</v>
      </c>
      <c r="DM73" s="226"/>
      <c r="DN73" s="223"/>
      <c r="DO73" s="223"/>
      <c r="DP73" s="113" t="str">
        <f>IF(AND(MA73&gt;=32,MA73&lt;=80),Listas!$G$36,IF(AND(MA73&gt;=16,MA73&lt;=24),Listas!$G$37,IF(AND(MA73&gt;=5,MA73&lt;=12),Listas!$G$38,IF(AND(MA73&gt;=1,MA73&lt;=4),Listas!$G$39,"-"))))</f>
        <v>-</v>
      </c>
      <c r="DQ73" s="226"/>
      <c r="DR73" s="223"/>
      <c r="DS73" s="223"/>
      <c r="DT73" s="113" t="str">
        <f>IF(AND(MF73&gt;=32,MF73&lt;=80),Listas!$G$36,IF(AND(MF73&gt;=16,MF73&lt;=24),Listas!$G$37,IF(AND(MF73&gt;=5,MF73&lt;=12),Listas!$G$38,IF(AND(MF73&gt;=1,MF73&lt;=4),Listas!$G$39,"-"))))</f>
        <v>-</v>
      </c>
      <c r="HM73" s="150" t="str">
        <f>IF('2.Datos'!A73&lt;&gt;"",'2.Datos'!A73,"")</f>
        <v/>
      </c>
      <c r="HN73" s="142" t="str">
        <f>IFERROR(VLOOKUP('2.Datos'!V73,Listas!$D$37:$E$41,2,FALSE),"")</f>
        <v/>
      </c>
      <c r="HO73" s="142" t="str">
        <f>IFERROR(VLOOKUP('2.Datos'!W73,Listas!$D$44:$E$48,2,FALSE),"")</f>
        <v/>
      </c>
      <c r="HP73" s="142" t="str">
        <f t="shared" si="53"/>
        <v/>
      </c>
      <c r="HQ73" s="151" t="str">
        <f t="shared" si="54"/>
        <v/>
      </c>
      <c r="HR73" s="103"/>
      <c r="HS73" s="142" t="str">
        <f>IFERROR(VLOOKUP('2.Datos'!AD73,Listas!$D$37:$E$41,2,FALSE),"")</f>
        <v/>
      </c>
      <c r="HT73" s="142" t="str">
        <f>IFERROR(VLOOKUP('2.Datos'!AE73,Listas!$D$44:$E$48,2,FALSE),"")</f>
        <v/>
      </c>
      <c r="HU73" s="151" t="str">
        <f t="shared" si="56"/>
        <v/>
      </c>
      <c r="HV73" s="151" t="str">
        <f t="shared" si="57"/>
        <v/>
      </c>
      <c r="HW73" s="103"/>
      <c r="HX73" s="142" t="str">
        <f>IFERROR(VLOOKUP('2.Datos'!AH73,Listas!$D$37:$E$41,2,FALSE),"")</f>
        <v/>
      </c>
      <c r="HY73" s="142" t="str">
        <f>IFERROR(VLOOKUP('2.Datos'!AI73,Listas!$D$44:$E$48,2,FALSE),"")</f>
        <v/>
      </c>
      <c r="HZ73" s="151" t="str">
        <f t="shared" si="58"/>
        <v/>
      </c>
      <c r="IA73" s="151" t="str">
        <f t="shared" si="59"/>
        <v/>
      </c>
      <c r="IB73" s="103"/>
      <c r="IC73" s="142" t="str">
        <f>IFERROR(VLOOKUP('2.Datos'!AL73,Listas!$D$37:$E$41,2,FALSE),"")</f>
        <v/>
      </c>
      <c r="ID73" s="142" t="str">
        <f>IFERROR(VLOOKUP('2.Datos'!AM73,Listas!$D$44:$E$48,2,FALSE),"")</f>
        <v/>
      </c>
      <c r="IE73" s="151" t="str">
        <f t="shared" si="60"/>
        <v/>
      </c>
      <c r="IF73" s="151" t="str">
        <f t="shared" si="61"/>
        <v/>
      </c>
      <c r="IG73" s="103"/>
      <c r="IH73" s="142" t="str">
        <f>IFERROR(VLOOKUP('2.Datos'!AP73,Listas!$D$37:$E$41,2,FALSE),"")</f>
        <v/>
      </c>
      <c r="II73" s="142" t="str">
        <f>IFERROR(VLOOKUP('2.Datos'!AQ73,Listas!$D$44:$E$48,2,FALSE),"")</f>
        <v/>
      </c>
      <c r="IJ73" s="151" t="str">
        <f t="shared" si="62"/>
        <v/>
      </c>
      <c r="IK73" s="151" t="str">
        <f t="shared" si="63"/>
        <v/>
      </c>
      <c r="IL73" s="103"/>
      <c r="IM73" s="142" t="str">
        <f>IFERROR(VLOOKUP('2.Datos'!AT73,Listas!$D$37:$E$41,2,FALSE),"")</f>
        <v/>
      </c>
      <c r="IN73" s="142" t="str">
        <f>IFERROR(VLOOKUP('2.Datos'!AU73,Listas!$D$44:$E$48,2,FALSE),"")</f>
        <v/>
      </c>
      <c r="IO73" s="151" t="str">
        <f t="shared" si="64"/>
        <v/>
      </c>
      <c r="IP73" s="151" t="str">
        <f t="shared" si="65"/>
        <v/>
      </c>
      <c r="IQ73" s="103"/>
      <c r="IR73" s="142" t="str">
        <f>IFERROR(VLOOKUP('2.Datos'!AX73,Listas!$D$37:$E$41,2,FALSE),"")</f>
        <v/>
      </c>
      <c r="IS73" s="142" t="str">
        <f>IFERROR(VLOOKUP('2.Datos'!AY73,Listas!$D$44:$E$48,2,FALSE),"")</f>
        <v/>
      </c>
      <c r="IT73" s="151" t="str">
        <f t="shared" si="66"/>
        <v/>
      </c>
      <c r="IU73" s="151" t="str">
        <f t="shared" si="67"/>
        <v/>
      </c>
      <c r="IV73" s="103"/>
      <c r="IW73" s="142" t="str">
        <f>IFERROR(VLOOKUP('2.Datos'!BB73,Listas!$D$37:$E$41,2,FALSE),"")</f>
        <v/>
      </c>
      <c r="IX73" s="142" t="str">
        <f>IFERROR(VLOOKUP('2.Datos'!BC73,Listas!$D$44:$E$48,2,FALSE),"")</f>
        <v/>
      </c>
      <c r="IY73" s="151" t="str">
        <f t="shared" si="68"/>
        <v/>
      </c>
      <c r="IZ73" s="151" t="str">
        <f t="shared" si="69"/>
        <v/>
      </c>
      <c r="JA73" s="103"/>
      <c r="JB73" s="142" t="str">
        <f>IFERROR(VLOOKUP('2.Datos'!BF73,Listas!$D$37:$E$41,2,FALSE),"")</f>
        <v/>
      </c>
      <c r="JC73" s="142" t="str">
        <f>IFERROR(VLOOKUP('2.Datos'!BG73,Listas!$D$44:$E$48,2,FALSE),"")</f>
        <v/>
      </c>
      <c r="JD73" s="151" t="str">
        <f t="shared" si="70"/>
        <v/>
      </c>
      <c r="JE73" s="151" t="str">
        <f t="shared" si="71"/>
        <v/>
      </c>
      <c r="JF73" s="103"/>
      <c r="JG73" s="142" t="str">
        <f>IFERROR(VLOOKUP('2.Datos'!BJ73,Listas!$D$37:$E$41,2,FALSE),"")</f>
        <v/>
      </c>
      <c r="JH73" s="142" t="str">
        <f>IFERROR(VLOOKUP('2.Datos'!BK73,Listas!$D$44:$E$48,2,FALSE),"")</f>
        <v/>
      </c>
      <c r="JI73" s="151" t="str">
        <f t="shared" si="72"/>
        <v/>
      </c>
      <c r="JJ73" s="151" t="str">
        <f t="shared" si="73"/>
        <v/>
      </c>
      <c r="JK73" s="103"/>
      <c r="JL73" s="142" t="str">
        <f>IFERROR(VLOOKUP('2.Datos'!BN73,Listas!$D$37:$E$41,2,FALSE),"")</f>
        <v/>
      </c>
      <c r="JM73" s="142" t="str">
        <f>IFERROR(VLOOKUP('2.Datos'!BO73,Listas!$D$44:$E$48,2,FALSE),"")</f>
        <v/>
      </c>
      <c r="JN73" s="151" t="str">
        <f t="shared" si="74"/>
        <v/>
      </c>
      <c r="JO73" s="151" t="str">
        <f t="shared" si="75"/>
        <v/>
      </c>
      <c r="JP73" s="103"/>
      <c r="JQ73" s="142" t="str">
        <f>IFERROR(VLOOKUP('2.Datos'!BR73,Listas!$D$37:$E$41,2,FALSE),"")</f>
        <v/>
      </c>
      <c r="JR73" s="142" t="str">
        <f>IFERROR(VLOOKUP('2.Datos'!BS73,Listas!$D$44:$E$48,2,FALSE),"")</f>
        <v/>
      </c>
      <c r="JS73" s="151" t="str">
        <f t="shared" si="76"/>
        <v/>
      </c>
      <c r="JT73" s="151" t="str">
        <f t="shared" si="77"/>
        <v/>
      </c>
      <c r="JU73" s="103"/>
      <c r="JV73" s="142" t="str">
        <f>IFERROR(VLOOKUP('2.Datos'!BV73,Listas!$D$37:$E$41,2,FALSE),"")</f>
        <v/>
      </c>
      <c r="JW73" s="142" t="str">
        <f>IFERROR(VLOOKUP('2.Datos'!BW73,Listas!$D$44:$E$48,2,FALSE),"")</f>
        <v/>
      </c>
      <c r="JX73" s="151" t="str">
        <f t="shared" si="78"/>
        <v/>
      </c>
      <c r="JY73" s="151" t="str">
        <f t="shared" si="79"/>
        <v/>
      </c>
      <c r="JZ73" s="103"/>
      <c r="KA73" s="142" t="str">
        <f>IFERROR(VLOOKUP('2.Datos'!BZ73,Listas!$D$37:$E$41,2,FALSE),"")</f>
        <v/>
      </c>
      <c r="KB73" s="142" t="str">
        <f>IFERROR(VLOOKUP('2.Datos'!CA73,Listas!$D$44:$E$48,2,FALSE),"")</f>
        <v/>
      </c>
      <c r="KC73" s="151" t="str">
        <f t="shared" si="80"/>
        <v/>
      </c>
      <c r="KD73" s="151" t="str">
        <f t="shared" si="81"/>
        <v/>
      </c>
      <c r="KE73" s="103"/>
      <c r="KF73" s="142" t="str">
        <f>IFERROR(VLOOKUP('2.Datos'!CD73,Listas!$D$37:$E$41,2,FALSE),"")</f>
        <v/>
      </c>
      <c r="KG73" s="142" t="str">
        <f>IFERROR(VLOOKUP('2.Datos'!CE73,Listas!$D$44:$E$48,2,FALSE),"")</f>
        <v/>
      </c>
      <c r="KH73" s="151" t="str">
        <f t="shared" si="82"/>
        <v/>
      </c>
      <c r="KI73" s="151" t="str">
        <f t="shared" si="83"/>
        <v/>
      </c>
      <c r="KJ73" s="103"/>
      <c r="KK73" s="142" t="str">
        <f>IFERROR(VLOOKUP('2.Datos'!CH73,Listas!$D$37:$E$41,2,FALSE),"")</f>
        <v/>
      </c>
      <c r="KL73" s="142" t="str">
        <f>IFERROR(VLOOKUP('2.Datos'!CI73,Listas!$D$44:$E$48,2,FALSE),"")</f>
        <v/>
      </c>
      <c r="KM73" s="151" t="str">
        <f t="shared" si="84"/>
        <v/>
      </c>
      <c r="KN73" s="151" t="str">
        <f t="shared" si="85"/>
        <v/>
      </c>
      <c r="KO73" s="103"/>
      <c r="KP73" s="142" t="str">
        <f>IFERROR(VLOOKUP('2.Datos'!CL73,Listas!$D$37:$E$41,2,FALSE),"")</f>
        <v/>
      </c>
      <c r="KQ73" s="142" t="str">
        <f>IFERROR(VLOOKUP('2.Datos'!CM73,Listas!$D$44:$E$48,2,FALSE),"")</f>
        <v/>
      </c>
      <c r="KR73" s="151" t="str">
        <f t="shared" si="86"/>
        <v/>
      </c>
      <c r="KS73" s="151" t="str">
        <f t="shared" si="87"/>
        <v/>
      </c>
      <c r="KT73" s="103"/>
      <c r="KU73" s="142" t="str">
        <f>IFERROR(VLOOKUP('2.Datos'!CP73,Listas!$D$37:$E$41,2,FALSE),"")</f>
        <v/>
      </c>
      <c r="KV73" s="142" t="str">
        <f>IFERROR(VLOOKUP('2.Datos'!CQ73,Listas!$D$44:$E$48,2,FALSE),"")</f>
        <v/>
      </c>
      <c r="KW73" s="151" t="str">
        <f t="shared" si="88"/>
        <v/>
      </c>
      <c r="KX73" s="151" t="str">
        <f t="shared" si="89"/>
        <v/>
      </c>
      <c r="KY73" s="103"/>
      <c r="KZ73" s="142" t="str">
        <f>IFERROR(VLOOKUP('2.Datos'!CT73,Listas!$D$37:$E$41,2,FALSE),"")</f>
        <v/>
      </c>
      <c r="LA73" s="142" t="str">
        <f>IFERROR(VLOOKUP('2.Datos'!CU73,Listas!$D$44:$E$48,2,FALSE),"")</f>
        <v/>
      </c>
      <c r="LB73" s="151" t="str">
        <f t="shared" si="90"/>
        <v/>
      </c>
      <c r="LC73" s="151" t="str">
        <f t="shared" si="91"/>
        <v/>
      </c>
      <c r="LD73" s="103"/>
      <c r="LE73" s="142" t="str">
        <f>IFERROR(VLOOKUP('2.Datos'!CX73,Listas!$D$37:$E$41,2,FALSE),"")</f>
        <v/>
      </c>
      <c r="LF73" s="142" t="str">
        <f>IFERROR(VLOOKUP('2.Datos'!CY73,Listas!$D$44:$E$48,2,FALSE),"")</f>
        <v/>
      </c>
      <c r="LG73" s="151" t="str">
        <f t="shared" si="92"/>
        <v/>
      </c>
      <c r="LH73" s="151" t="str">
        <f t="shared" si="93"/>
        <v/>
      </c>
      <c r="LI73" s="103"/>
      <c r="LJ73" s="142" t="str">
        <f>IFERROR(VLOOKUP('2.Datos'!DB73,Listas!$D$37:$E$41,2,FALSE),"")</f>
        <v/>
      </c>
      <c r="LK73" s="142" t="str">
        <f>IFERROR(VLOOKUP('2.Datos'!DC73,Listas!$D$44:$E$48,2,FALSE),"")</f>
        <v/>
      </c>
      <c r="LL73" s="151" t="str">
        <f t="shared" si="94"/>
        <v/>
      </c>
      <c r="LM73" s="151" t="str">
        <f t="shared" si="95"/>
        <v/>
      </c>
      <c r="LN73" s="103"/>
      <c r="LO73" s="142" t="str">
        <f>IFERROR(VLOOKUP('2.Datos'!DF73,Listas!$D$37:$E$41,2,FALSE),"")</f>
        <v/>
      </c>
      <c r="LP73" s="142" t="str">
        <f>IFERROR(VLOOKUP('2.Datos'!DG73,Listas!$D$44:$E$48,2,FALSE),"")</f>
        <v/>
      </c>
      <c r="LQ73" s="151" t="str">
        <f t="shared" si="96"/>
        <v/>
      </c>
      <c r="LR73" s="151" t="str">
        <f t="shared" si="97"/>
        <v/>
      </c>
      <c r="LS73" s="103"/>
      <c r="LT73" s="142" t="str">
        <f>IFERROR(VLOOKUP('2.Datos'!DJ73,Listas!$D$37:$E$41,2,FALSE),"")</f>
        <v/>
      </c>
      <c r="LU73" s="142" t="str">
        <f>IFERROR(VLOOKUP('2.Datos'!DK73,Listas!$D$44:$E$48,2,FALSE),"")</f>
        <v/>
      </c>
      <c r="LV73" s="151" t="str">
        <f t="shared" si="98"/>
        <v/>
      </c>
      <c r="LW73" s="151" t="str">
        <f t="shared" si="99"/>
        <v/>
      </c>
      <c r="LX73" s="103"/>
      <c r="LY73" s="142" t="str">
        <f>IFERROR(VLOOKUP('2.Datos'!DN73,Listas!$D$37:$E$41,2,FALSE),"")</f>
        <v/>
      </c>
      <c r="LZ73" s="142" t="str">
        <f>IFERROR(VLOOKUP('2.Datos'!DO73,Listas!$D$44:$E$48,2,FALSE),"")</f>
        <v/>
      </c>
      <c r="MA73" s="151" t="str">
        <f t="shared" si="100"/>
        <v/>
      </c>
      <c r="MB73" s="151" t="str">
        <f t="shared" si="101"/>
        <v/>
      </c>
      <c r="MC73" s="103"/>
      <c r="MD73" s="142" t="str">
        <f>IFERROR(VLOOKUP('2.Datos'!DR73,Listas!$D$37:$E$41,2,FALSE),"")</f>
        <v/>
      </c>
      <c r="ME73" s="142" t="str">
        <f>IFERROR(VLOOKUP('2.Datos'!DS73,Listas!$D$44:$E$48,2,FALSE),"")</f>
        <v/>
      </c>
      <c r="MF73" s="151" t="str">
        <f t="shared" si="102"/>
        <v/>
      </c>
      <c r="MG73" s="151" t="str">
        <f t="shared" si="103"/>
        <v/>
      </c>
      <c r="MH73"/>
    </row>
    <row r="74" spans="1:346" ht="46.5" customHeight="1" x14ac:dyDescent="0.25">
      <c r="A74" s="232"/>
      <c r="B74" s="223"/>
      <c r="C74" s="223"/>
      <c r="D74" s="225"/>
      <c r="E74" s="225"/>
      <c r="F74" s="226"/>
      <c r="G74" s="223"/>
      <c r="H74" s="226"/>
      <c r="I74" s="226"/>
      <c r="J74" s="226"/>
      <c r="K74" s="226"/>
      <c r="L74" s="227"/>
      <c r="M74" s="224"/>
      <c r="N74" s="228"/>
      <c r="O74" s="228"/>
      <c r="P74" s="228"/>
      <c r="Q74" s="228"/>
      <c r="R74" s="228"/>
      <c r="S74" s="228"/>
      <c r="T74" s="228"/>
      <c r="U74" s="228"/>
      <c r="V74" s="223"/>
      <c r="W74" s="223"/>
      <c r="X74" s="229" t="str">
        <f>IF(AND(HP74&gt;=32,HP74&lt;=80),Listas!$G$36,IF(AND(HP74&gt;=16,HP74&lt;=24),Listas!$G$37,IF(AND(HP74&gt;=5,HP74&lt;=12),Listas!$G$38,IF(AND(HP74&gt;=1,HP74&lt;=4),Listas!$G$39,"-"))))</f>
        <v>-</v>
      </c>
      <c r="Y74" s="230" t="str">
        <f t="shared" si="55"/>
        <v/>
      </c>
      <c r="Z74" s="230" t="str">
        <f>IFERROR(VLOOKUP(L74,Listas!$H$4:$I$8,2,FALSE),"")</f>
        <v/>
      </c>
      <c r="AA74" s="233"/>
      <c r="AB74" s="234"/>
      <c r="AC74" s="231"/>
      <c r="AD74" s="223"/>
      <c r="AE74" s="223"/>
      <c r="AF74" s="113" t="str">
        <f>IF(AND(HU74&gt;=32,HU74&lt;=80),Listas!$G$36,IF(AND(HU74&gt;=16,HU74&lt;=24),Listas!$G$37,IF(AND(HU74&gt;=5,HU74&lt;=12),Listas!$G$38,IF(AND(HU74&gt;=1,HU74&lt;=4),Listas!$G$39,"-"))))</f>
        <v>-</v>
      </c>
      <c r="AG74" s="226"/>
      <c r="AH74" s="223"/>
      <c r="AI74" s="223"/>
      <c r="AJ74" s="113" t="str">
        <f>IF(AND(HZ74&gt;=32,HZ74&lt;=80),Listas!$G$36,IF(AND(HZ74&gt;=16,HZ74&lt;=24),Listas!$G$37,IF(AND(HZ74&gt;=5,HZ74&lt;=12),Listas!$G$38,IF(AND(HZ74&gt;=1,HZ74&lt;=4),Listas!$G$39,"-"))))</f>
        <v>-</v>
      </c>
      <c r="AK74" s="226"/>
      <c r="AL74" s="223"/>
      <c r="AM74" s="223"/>
      <c r="AN74" s="113" t="str">
        <f>IF(AND(IE74&gt;=32,IE74&lt;=80),Listas!$G$36,IF(AND(IE74&gt;=16,IE74&lt;=24),Listas!$G$37,IF(AND(IE74&gt;=5,IE74&lt;=12),Listas!$G$38,IF(AND(IE74&gt;=1,IE74&lt;=4),Listas!$G$39,"-"))))</f>
        <v>-</v>
      </c>
      <c r="AO74" s="226"/>
      <c r="AP74" s="223"/>
      <c r="AQ74" s="223"/>
      <c r="AR74" s="113" t="str">
        <f>IF(AND(IJ74&gt;=32,IJ74&lt;=80),Listas!$G$36,IF(AND(IJ74&gt;=16,IJ74&lt;=24),Listas!$G$37,IF(AND(IJ74&gt;=5,IJ74&lt;=12),Listas!$G$38,IF(AND(IJ74&gt;=1,IJ74&lt;=4),Listas!$G$39,"-"))))</f>
        <v>-</v>
      </c>
      <c r="AS74" s="226"/>
      <c r="AT74" s="223"/>
      <c r="AU74" s="223"/>
      <c r="AV74" s="113" t="str">
        <f>IF(AND(IO74&gt;=32,IO74&lt;=80),Listas!$G$36,IF(AND(IO74&gt;=16,IO74&lt;=24),Listas!$G$37,IF(AND(IO74&gt;=5,IO74&lt;=12),Listas!$G$38,IF(AND(IO74&gt;=1,IO74&lt;=4),Listas!$G$39,"-"))))</f>
        <v>-</v>
      </c>
      <c r="AW74" s="226"/>
      <c r="AX74" s="223"/>
      <c r="AY74" s="223"/>
      <c r="AZ74" s="113" t="str">
        <f>IF(AND(IT74&gt;=32,IT74&lt;=80),Listas!$G$36,IF(AND(IT74&gt;=16,IT74&lt;=24),Listas!$G$37,IF(AND(IT74&gt;=5,IT74&lt;=12),Listas!$G$38,IF(AND(IT74&gt;=1,IT74&lt;=4),Listas!$G$39,"-"))))</f>
        <v>-</v>
      </c>
      <c r="BA74" s="226"/>
      <c r="BB74" s="223"/>
      <c r="BC74" s="223"/>
      <c r="BD74" s="113" t="str">
        <f>IF(AND(IY74&gt;=32,IY74&lt;=80),Listas!$G$36,IF(AND(IY74&gt;=16,IY74&lt;=24),Listas!$G$37,IF(AND(IY74&gt;=5,IY74&lt;=12),Listas!$G$38,IF(AND(IY74&gt;=1,IY74&lt;=4),Listas!$G$39,"-"))))</f>
        <v>-</v>
      </c>
      <c r="BE74" s="226"/>
      <c r="BF74" s="223"/>
      <c r="BG74" s="223"/>
      <c r="BH74" s="113" t="str">
        <f>IF(AND(JD74&gt;=32,JD74&lt;=80),Listas!$G$36,IF(AND(JD74&gt;=16,JD74&lt;=24),Listas!$G$37,IF(AND(JD74&gt;=5,JD74&lt;=12),Listas!$G$38,IF(AND(JD74&gt;=1,JD74&lt;=4),Listas!$G$39,"-"))))</f>
        <v>-</v>
      </c>
      <c r="BI74" s="226"/>
      <c r="BJ74" s="223"/>
      <c r="BK74" s="223"/>
      <c r="BL74" s="113" t="str">
        <f>IF(AND(JI74&gt;=32,JI74&lt;=80),Listas!$G$36,IF(AND(JI74&gt;=16,JI74&lt;=24),Listas!$G$37,IF(AND(JI74&gt;=5,JI74&lt;=12),Listas!$G$38,IF(AND(JI74&gt;=1,JI74&lt;=4),Listas!$G$39,"-"))))</f>
        <v>-</v>
      </c>
      <c r="BM74" s="226"/>
      <c r="BN74" s="223"/>
      <c r="BO74" s="223"/>
      <c r="BP74" s="113" t="str">
        <f>IF(AND(JN74&gt;=32,JN74&lt;=80),Listas!$G$36,IF(AND(JN74&gt;=16,JN74&lt;=24),Listas!$G$37,IF(AND(JN74&gt;=5,JN74&lt;=12),Listas!$G$38,IF(AND(JN74&gt;=1,JN74&lt;=4),Listas!$G$39,"-"))))</f>
        <v>-</v>
      </c>
      <c r="BQ74" s="226"/>
      <c r="BR74" s="223"/>
      <c r="BS74" s="223"/>
      <c r="BT74" s="113" t="str">
        <f>IF(AND(JS74&gt;=32,JS74&lt;=80),Listas!$G$36,IF(AND(JS74&gt;=16,JS74&lt;=24),Listas!$G$37,IF(AND(JS74&gt;=5,JS74&lt;=12),Listas!$G$38,IF(AND(JS74&gt;=1,JS74&lt;=4),Listas!$G$39,"-"))))</f>
        <v>-</v>
      </c>
      <c r="BU74" s="226"/>
      <c r="BV74" s="223"/>
      <c r="BW74" s="223"/>
      <c r="BX74" s="113" t="str">
        <f>IF(AND(JX74&gt;=32,JX74&lt;=80),Listas!$G$36,IF(AND(JX74&gt;=16,JX74&lt;=24),Listas!$G$37,IF(AND(JX74&gt;=5,JX74&lt;=12),Listas!$G$38,IF(AND(JX74&gt;=1,JX74&lt;=4),Listas!$G$39,"-"))))</f>
        <v>-</v>
      </c>
      <c r="BY74" s="226"/>
      <c r="BZ74" s="223"/>
      <c r="CA74" s="223"/>
      <c r="CB74" s="113" t="str">
        <f>IF(AND(KC74&gt;=32,KC74&lt;=80),Listas!$G$36,IF(AND(KC74&gt;=16,KC74&lt;=24),Listas!$G$37,IF(AND(KC74&gt;=5,KC74&lt;=12),Listas!$G$38,IF(AND(KC74&gt;=1,KC74&lt;=4),Listas!$G$39,"-"))))</f>
        <v>-</v>
      </c>
      <c r="CC74" s="226"/>
      <c r="CD74" s="223"/>
      <c r="CE74" s="223"/>
      <c r="CF74" s="113" t="str">
        <f>IF(AND(KH74&gt;=32,KH74&lt;=80),Listas!$G$36,IF(AND(KH74&gt;=16,KH74&lt;=24),Listas!$G$37,IF(AND(KH74&gt;=5,KH74&lt;=12),Listas!$G$38,IF(AND(KH74&gt;=1,KH74&lt;=4),Listas!$G$39,"-"))))</f>
        <v>-</v>
      </c>
      <c r="CG74" s="226"/>
      <c r="CH74" s="223"/>
      <c r="CI74" s="223"/>
      <c r="CJ74" s="113" t="str">
        <f>IF(AND(KM74&gt;=32,KM74&lt;=80),Listas!$G$36,IF(AND(KM74&gt;=16,KM74&lt;=24),Listas!$G$37,IF(AND(KM74&gt;=5,KM74&lt;=12),Listas!$G$38,IF(AND(KM74&gt;=1,KM74&lt;=4),Listas!$G$39,"-"))))</f>
        <v>-</v>
      </c>
      <c r="CK74" s="226"/>
      <c r="CL74" s="223"/>
      <c r="CM74" s="223"/>
      <c r="CN74" s="113" t="str">
        <f>IF(AND(KR74&gt;=32,KR74&lt;=80),Listas!$G$36,IF(AND(KR74&gt;=16,KR74&lt;=24),Listas!$G$37,IF(AND(KR74&gt;=5,KR74&lt;=12),Listas!$G$38,IF(AND(KR74&gt;=1,KR74&lt;=4),Listas!$G$39,"-"))))</f>
        <v>-</v>
      </c>
      <c r="CO74" s="226"/>
      <c r="CP74" s="223"/>
      <c r="CQ74" s="223"/>
      <c r="CR74" s="113" t="str">
        <f>IF(AND(KW74&gt;=32,KW74&lt;=80),Listas!$G$36,IF(AND(KW74&gt;=16,KW74&lt;=24),Listas!$G$37,IF(AND(KW74&gt;=5,KW74&lt;=12),Listas!$G$38,IF(AND(KW74&gt;=1,KW74&lt;=4),Listas!$G$39,"-"))))</f>
        <v>-</v>
      </c>
      <c r="CS74" s="226"/>
      <c r="CT74" s="223"/>
      <c r="CU74" s="223"/>
      <c r="CV74" s="113" t="str">
        <f>IF(AND(LB74&gt;=32,LB74&lt;=80),Listas!$G$36,IF(AND(LB74&gt;=16,LB74&lt;=24),Listas!$G$37,IF(AND(LB74&gt;=5,LB74&lt;=12),Listas!$G$38,IF(AND(LB74&gt;=1,LB74&lt;=4),Listas!$G$39,"-"))))</f>
        <v>-</v>
      </c>
      <c r="CW74" s="226"/>
      <c r="CX74" s="223"/>
      <c r="CY74" s="223"/>
      <c r="CZ74" s="113" t="str">
        <f>IF(AND(LG74&gt;=32,LG74&lt;=80),Listas!$G$36,IF(AND(LG74&gt;=16,LG74&lt;=24),Listas!$G$37,IF(AND(LG74&gt;=5,LG74&lt;=12),Listas!$G$38,IF(AND(LG74&gt;=1,LG74&lt;=4),Listas!$G$39,"-"))))</f>
        <v>-</v>
      </c>
      <c r="DA74" s="226"/>
      <c r="DB74" s="223"/>
      <c r="DC74" s="223"/>
      <c r="DD74" s="113" t="str">
        <f>IF(AND(LL74&gt;=32,LL74&lt;=80),Listas!$G$36,IF(AND(LL74&gt;=16,LL74&lt;=24),Listas!$G$37,IF(AND(LL74&gt;=5,LL74&lt;=12),Listas!$G$38,IF(AND(LL74&gt;=1,LL74&lt;=4),Listas!$G$39,"-"))))</f>
        <v>-</v>
      </c>
      <c r="DE74" s="226"/>
      <c r="DF74" s="223"/>
      <c r="DG74" s="223"/>
      <c r="DH74" s="113" t="str">
        <f>IF(AND(LQ74&gt;=32,LQ74&lt;=80),Listas!$G$36,IF(AND(LQ74&gt;=16,LQ74&lt;=24),Listas!$G$37,IF(AND(LQ74&gt;=5,LQ74&lt;=12),Listas!$G$38,IF(AND(LQ74&gt;=1,LQ74&lt;=4),Listas!$G$39,"-"))))</f>
        <v>-</v>
      </c>
      <c r="DI74" s="226"/>
      <c r="DJ74" s="223"/>
      <c r="DK74" s="223"/>
      <c r="DL74" s="113" t="str">
        <f>IF(AND(LV74&gt;=32,LV74&lt;=80),Listas!$G$36,IF(AND(LV74&gt;=16,LV74&lt;=24),Listas!$G$37,IF(AND(LV74&gt;=5,LV74&lt;=12),Listas!$G$38,IF(AND(LV74&gt;=1,LV74&lt;=4),Listas!$G$39,"-"))))</f>
        <v>-</v>
      </c>
      <c r="DM74" s="226"/>
      <c r="DN74" s="223"/>
      <c r="DO74" s="223"/>
      <c r="DP74" s="113" t="str">
        <f>IF(AND(MA74&gt;=32,MA74&lt;=80),Listas!$G$36,IF(AND(MA74&gt;=16,MA74&lt;=24),Listas!$G$37,IF(AND(MA74&gt;=5,MA74&lt;=12),Listas!$G$38,IF(AND(MA74&gt;=1,MA74&lt;=4),Listas!$G$39,"-"))))</f>
        <v>-</v>
      </c>
      <c r="DQ74" s="226"/>
      <c r="DR74" s="223"/>
      <c r="DS74" s="223"/>
      <c r="DT74" s="113" t="str">
        <f>IF(AND(MF74&gt;=32,MF74&lt;=80),Listas!$G$36,IF(AND(MF74&gt;=16,MF74&lt;=24),Listas!$G$37,IF(AND(MF74&gt;=5,MF74&lt;=12),Listas!$G$38,IF(AND(MF74&gt;=1,MF74&lt;=4),Listas!$G$39,"-"))))</f>
        <v>-</v>
      </c>
      <c r="HM74" s="150" t="str">
        <f>IF('2.Datos'!A74&lt;&gt;"",'2.Datos'!A74,"")</f>
        <v/>
      </c>
      <c r="HN74" s="142" t="str">
        <f>IFERROR(VLOOKUP('2.Datos'!V74,Listas!$D$37:$E$41,2,FALSE),"")</f>
        <v/>
      </c>
      <c r="HO74" s="142" t="str">
        <f>IFERROR(VLOOKUP('2.Datos'!W74,Listas!$D$44:$E$48,2,FALSE),"")</f>
        <v/>
      </c>
      <c r="HP74" s="142" t="str">
        <f t="shared" si="53"/>
        <v/>
      </c>
      <c r="HQ74" s="151" t="str">
        <f t="shared" si="54"/>
        <v/>
      </c>
      <c r="HR74" s="103"/>
      <c r="HS74" s="142" t="str">
        <f>IFERROR(VLOOKUP('2.Datos'!AD74,Listas!$D$37:$E$41,2,FALSE),"")</f>
        <v/>
      </c>
      <c r="HT74" s="142" t="str">
        <f>IFERROR(VLOOKUP('2.Datos'!AE74,Listas!$D$44:$E$48,2,FALSE),"")</f>
        <v/>
      </c>
      <c r="HU74" s="151" t="str">
        <f t="shared" si="56"/>
        <v/>
      </c>
      <c r="HV74" s="151" t="str">
        <f t="shared" si="57"/>
        <v/>
      </c>
      <c r="HW74" s="103"/>
      <c r="HX74" s="142" t="str">
        <f>IFERROR(VLOOKUP('2.Datos'!AH74,Listas!$D$37:$E$41,2,FALSE),"")</f>
        <v/>
      </c>
      <c r="HY74" s="142" t="str">
        <f>IFERROR(VLOOKUP('2.Datos'!AI74,Listas!$D$44:$E$48,2,FALSE),"")</f>
        <v/>
      </c>
      <c r="HZ74" s="151" t="str">
        <f t="shared" si="58"/>
        <v/>
      </c>
      <c r="IA74" s="151" t="str">
        <f t="shared" si="59"/>
        <v/>
      </c>
      <c r="IB74" s="103"/>
      <c r="IC74" s="142" t="str">
        <f>IFERROR(VLOOKUP('2.Datos'!AL74,Listas!$D$37:$E$41,2,FALSE),"")</f>
        <v/>
      </c>
      <c r="ID74" s="142" t="str">
        <f>IFERROR(VLOOKUP('2.Datos'!AM74,Listas!$D$44:$E$48,2,FALSE),"")</f>
        <v/>
      </c>
      <c r="IE74" s="151" t="str">
        <f t="shared" si="60"/>
        <v/>
      </c>
      <c r="IF74" s="151" t="str">
        <f t="shared" si="61"/>
        <v/>
      </c>
      <c r="IG74" s="103"/>
      <c r="IH74" s="142" t="str">
        <f>IFERROR(VLOOKUP('2.Datos'!AP74,Listas!$D$37:$E$41,2,FALSE),"")</f>
        <v/>
      </c>
      <c r="II74" s="142" t="str">
        <f>IFERROR(VLOOKUP('2.Datos'!AQ74,Listas!$D$44:$E$48,2,FALSE),"")</f>
        <v/>
      </c>
      <c r="IJ74" s="151" t="str">
        <f t="shared" si="62"/>
        <v/>
      </c>
      <c r="IK74" s="151" t="str">
        <f t="shared" si="63"/>
        <v/>
      </c>
      <c r="IL74" s="103"/>
      <c r="IM74" s="142" t="str">
        <f>IFERROR(VLOOKUP('2.Datos'!AT74,Listas!$D$37:$E$41,2,FALSE),"")</f>
        <v/>
      </c>
      <c r="IN74" s="142" t="str">
        <f>IFERROR(VLOOKUP('2.Datos'!AU74,Listas!$D$44:$E$48,2,FALSE),"")</f>
        <v/>
      </c>
      <c r="IO74" s="151" t="str">
        <f t="shared" si="64"/>
        <v/>
      </c>
      <c r="IP74" s="151" t="str">
        <f t="shared" si="65"/>
        <v/>
      </c>
      <c r="IQ74" s="103"/>
      <c r="IR74" s="142" t="str">
        <f>IFERROR(VLOOKUP('2.Datos'!AX74,Listas!$D$37:$E$41,2,FALSE),"")</f>
        <v/>
      </c>
      <c r="IS74" s="142" t="str">
        <f>IFERROR(VLOOKUP('2.Datos'!AY74,Listas!$D$44:$E$48,2,FALSE),"")</f>
        <v/>
      </c>
      <c r="IT74" s="151" t="str">
        <f t="shared" si="66"/>
        <v/>
      </c>
      <c r="IU74" s="151" t="str">
        <f t="shared" si="67"/>
        <v/>
      </c>
      <c r="IV74" s="103"/>
      <c r="IW74" s="142" t="str">
        <f>IFERROR(VLOOKUP('2.Datos'!BB74,Listas!$D$37:$E$41,2,FALSE),"")</f>
        <v/>
      </c>
      <c r="IX74" s="142" t="str">
        <f>IFERROR(VLOOKUP('2.Datos'!BC74,Listas!$D$44:$E$48,2,FALSE),"")</f>
        <v/>
      </c>
      <c r="IY74" s="151" t="str">
        <f t="shared" si="68"/>
        <v/>
      </c>
      <c r="IZ74" s="151" t="str">
        <f t="shared" si="69"/>
        <v/>
      </c>
      <c r="JA74" s="103"/>
      <c r="JB74" s="142" t="str">
        <f>IFERROR(VLOOKUP('2.Datos'!BF74,Listas!$D$37:$E$41,2,FALSE),"")</f>
        <v/>
      </c>
      <c r="JC74" s="142" t="str">
        <f>IFERROR(VLOOKUP('2.Datos'!BG74,Listas!$D$44:$E$48,2,FALSE),"")</f>
        <v/>
      </c>
      <c r="JD74" s="151" t="str">
        <f t="shared" si="70"/>
        <v/>
      </c>
      <c r="JE74" s="151" t="str">
        <f t="shared" si="71"/>
        <v/>
      </c>
      <c r="JF74" s="103"/>
      <c r="JG74" s="142" t="str">
        <f>IFERROR(VLOOKUP('2.Datos'!BJ74,Listas!$D$37:$E$41,2,FALSE),"")</f>
        <v/>
      </c>
      <c r="JH74" s="142" t="str">
        <f>IFERROR(VLOOKUP('2.Datos'!BK74,Listas!$D$44:$E$48,2,FALSE),"")</f>
        <v/>
      </c>
      <c r="JI74" s="151" t="str">
        <f t="shared" si="72"/>
        <v/>
      </c>
      <c r="JJ74" s="151" t="str">
        <f t="shared" si="73"/>
        <v/>
      </c>
      <c r="JK74" s="103"/>
      <c r="JL74" s="142" t="str">
        <f>IFERROR(VLOOKUP('2.Datos'!BN74,Listas!$D$37:$E$41,2,FALSE),"")</f>
        <v/>
      </c>
      <c r="JM74" s="142" t="str">
        <f>IFERROR(VLOOKUP('2.Datos'!BO74,Listas!$D$44:$E$48,2,FALSE),"")</f>
        <v/>
      </c>
      <c r="JN74" s="151" t="str">
        <f t="shared" si="74"/>
        <v/>
      </c>
      <c r="JO74" s="151" t="str">
        <f t="shared" si="75"/>
        <v/>
      </c>
      <c r="JP74" s="103"/>
      <c r="JQ74" s="142" t="str">
        <f>IFERROR(VLOOKUP('2.Datos'!BR74,Listas!$D$37:$E$41,2,FALSE),"")</f>
        <v/>
      </c>
      <c r="JR74" s="142" t="str">
        <f>IFERROR(VLOOKUP('2.Datos'!BS74,Listas!$D$44:$E$48,2,FALSE),"")</f>
        <v/>
      </c>
      <c r="JS74" s="151" t="str">
        <f t="shared" si="76"/>
        <v/>
      </c>
      <c r="JT74" s="151" t="str">
        <f t="shared" si="77"/>
        <v/>
      </c>
      <c r="JU74" s="103"/>
      <c r="JV74" s="142" t="str">
        <f>IFERROR(VLOOKUP('2.Datos'!BV74,Listas!$D$37:$E$41,2,FALSE),"")</f>
        <v/>
      </c>
      <c r="JW74" s="142" t="str">
        <f>IFERROR(VLOOKUP('2.Datos'!BW74,Listas!$D$44:$E$48,2,FALSE),"")</f>
        <v/>
      </c>
      <c r="JX74" s="151" t="str">
        <f t="shared" si="78"/>
        <v/>
      </c>
      <c r="JY74" s="151" t="str">
        <f t="shared" si="79"/>
        <v/>
      </c>
      <c r="JZ74" s="103"/>
      <c r="KA74" s="142" t="str">
        <f>IFERROR(VLOOKUP('2.Datos'!BZ74,Listas!$D$37:$E$41,2,FALSE),"")</f>
        <v/>
      </c>
      <c r="KB74" s="142" t="str">
        <f>IFERROR(VLOOKUP('2.Datos'!CA74,Listas!$D$44:$E$48,2,FALSE),"")</f>
        <v/>
      </c>
      <c r="KC74" s="151" t="str">
        <f t="shared" si="80"/>
        <v/>
      </c>
      <c r="KD74" s="151" t="str">
        <f t="shared" si="81"/>
        <v/>
      </c>
      <c r="KE74" s="103"/>
      <c r="KF74" s="142" t="str">
        <f>IFERROR(VLOOKUP('2.Datos'!CD74,Listas!$D$37:$E$41,2,FALSE),"")</f>
        <v/>
      </c>
      <c r="KG74" s="142" t="str">
        <f>IFERROR(VLOOKUP('2.Datos'!CE74,Listas!$D$44:$E$48,2,FALSE),"")</f>
        <v/>
      </c>
      <c r="KH74" s="151" t="str">
        <f t="shared" si="82"/>
        <v/>
      </c>
      <c r="KI74" s="151" t="str">
        <f t="shared" si="83"/>
        <v/>
      </c>
      <c r="KJ74" s="103"/>
      <c r="KK74" s="142" t="str">
        <f>IFERROR(VLOOKUP('2.Datos'!CH74,Listas!$D$37:$E$41,2,FALSE),"")</f>
        <v/>
      </c>
      <c r="KL74" s="142" t="str">
        <f>IFERROR(VLOOKUP('2.Datos'!CI74,Listas!$D$44:$E$48,2,FALSE),"")</f>
        <v/>
      </c>
      <c r="KM74" s="151" t="str">
        <f t="shared" si="84"/>
        <v/>
      </c>
      <c r="KN74" s="151" t="str">
        <f t="shared" si="85"/>
        <v/>
      </c>
      <c r="KO74" s="103"/>
      <c r="KP74" s="142" t="str">
        <f>IFERROR(VLOOKUP('2.Datos'!CL74,Listas!$D$37:$E$41,2,FALSE),"")</f>
        <v/>
      </c>
      <c r="KQ74" s="142" t="str">
        <f>IFERROR(VLOOKUP('2.Datos'!CM74,Listas!$D$44:$E$48,2,FALSE),"")</f>
        <v/>
      </c>
      <c r="KR74" s="151" t="str">
        <f t="shared" si="86"/>
        <v/>
      </c>
      <c r="KS74" s="151" t="str">
        <f t="shared" si="87"/>
        <v/>
      </c>
      <c r="KT74" s="103"/>
      <c r="KU74" s="142" t="str">
        <f>IFERROR(VLOOKUP('2.Datos'!CP74,Listas!$D$37:$E$41,2,FALSE),"")</f>
        <v/>
      </c>
      <c r="KV74" s="142" t="str">
        <f>IFERROR(VLOOKUP('2.Datos'!CQ74,Listas!$D$44:$E$48,2,FALSE),"")</f>
        <v/>
      </c>
      <c r="KW74" s="151" t="str">
        <f t="shared" si="88"/>
        <v/>
      </c>
      <c r="KX74" s="151" t="str">
        <f t="shared" si="89"/>
        <v/>
      </c>
      <c r="KY74" s="103"/>
      <c r="KZ74" s="142" t="str">
        <f>IFERROR(VLOOKUP('2.Datos'!CT74,Listas!$D$37:$E$41,2,FALSE),"")</f>
        <v/>
      </c>
      <c r="LA74" s="142" t="str">
        <f>IFERROR(VLOOKUP('2.Datos'!CU74,Listas!$D$44:$E$48,2,FALSE),"")</f>
        <v/>
      </c>
      <c r="LB74" s="151" t="str">
        <f t="shared" si="90"/>
        <v/>
      </c>
      <c r="LC74" s="151" t="str">
        <f t="shared" si="91"/>
        <v/>
      </c>
      <c r="LD74" s="103"/>
      <c r="LE74" s="142" t="str">
        <f>IFERROR(VLOOKUP('2.Datos'!CX74,Listas!$D$37:$E$41,2,FALSE),"")</f>
        <v/>
      </c>
      <c r="LF74" s="142" t="str">
        <f>IFERROR(VLOOKUP('2.Datos'!CY74,Listas!$D$44:$E$48,2,FALSE),"")</f>
        <v/>
      </c>
      <c r="LG74" s="151" t="str">
        <f t="shared" si="92"/>
        <v/>
      </c>
      <c r="LH74" s="151" t="str">
        <f t="shared" si="93"/>
        <v/>
      </c>
      <c r="LI74" s="103"/>
      <c r="LJ74" s="142" t="str">
        <f>IFERROR(VLOOKUP('2.Datos'!DB74,Listas!$D$37:$E$41,2,FALSE),"")</f>
        <v/>
      </c>
      <c r="LK74" s="142" t="str">
        <f>IFERROR(VLOOKUP('2.Datos'!DC74,Listas!$D$44:$E$48,2,FALSE),"")</f>
        <v/>
      </c>
      <c r="LL74" s="151" t="str">
        <f t="shared" si="94"/>
        <v/>
      </c>
      <c r="LM74" s="151" t="str">
        <f t="shared" si="95"/>
        <v/>
      </c>
      <c r="LN74" s="103"/>
      <c r="LO74" s="142" t="str">
        <f>IFERROR(VLOOKUP('2.Datos'!DF74,Listas!$D$37:$E$41,2,FALSE),"")</f>
        <v/>
      </c>
      <c r="LP74" s="142" t="str">
        <f>IFERROR(VLOOKUP('2.Datos'!DG74,Listas!$D$44:$E$48,2,FALSE),"")</f>
        <v/>
      </c>
      <c r="LQ74" s="151" t="str">
        <f t="shared" si="96"/>
        <v/>
      </c>
      <c r="LR74" s="151" t="str">
        <f t="shared" si="97"/>
        <v/>
      </c>
      <c r="LS74" s="103"/>
      <c r="LT74" s="142" t="str">
        <f>IFERROR(VLOOKUP('2.Datos'!DJ74,Listas!$D$37:$E$41,2,FALSE),"")</f>
        <v/>
      </c>
      <c r="LU74" s="142" t="str">
        <f>IFERROR(VLOOKUP('2.Datos'!DK74,Listas!$D$44:$E$48,2,FALSE),"")</f>
        <v/>
      </c>
      <c r="LV74" s="151" t="str">
        <f t="shared" si="98"/>
        <v/>
      </c>
      <c r="LW74" s="151" t="str">
        <f t="shared" si="99"/>
        <v/>
      </c>
      <c r="LX74" s="103"/>
      <c r="LY74" s="142" t="str">
        <f>IFERROR(VLOOKUP('2.Datos'!DN74,Listas!$D$37:$E$41,2,FALSE),"")</f>
        <v/>
      </c>
      <c r="LZ74" s="142" t="str">
        <f>IFERROR(VLOOKUP('2.Datos'!DO74,Listas!$D$44:$E$48,2,FALSE),"")</f>
        <v/>
      </c>
      <c r="MA74" s="151" t="str">
        <f t="shared" si="100"/>
        <v/>
      </c>
      <c r="MB74" s="151" t="str">
        <f t="shared" si="101"/>
        <v/>
      </c>
      <c r="MC74" s="103"/>
      <c r="MD74" s="142" t="str">
        <f>IFERROR(VLOOKUP('2.Datos'!DR74,Listas!$D$37:$E$41,2,FALSE),"")</f>
        <v/>
      </c>
      <c r="ME74" s="142" t="str">
        <f>IFERROR(VLOOKUP('2.Datos'!DS74,Listas!$D$44:$E$48,2,FALSE),"")</f>
        <v/>
      </c>
      <c r="MF74" s="151" t="str">
        <f t="shared" si="102"/>
        <v/>
      </c>
      <c r="MG74" s="151" t="str">
        <f t="shared" si="103"/>
        <v/>
      </c>
      <c r="MH74"/>
    </row>
    <row r="75" spans="1:346" ht="46.5" customHeight="1" x14ac:dyDescent="0.25">
      <c r="A75" s="232"/>
      <c r="B75" s="223"/>
      <c r="C75" s="223"/>
      <c r="D75" s="225"/>
      <c r="E75" s="225"/>
      <c r="F75" s="226"/>
      <c r="G75" s="223"/>
      <c r="H75" s="226"/>
      <c r="I75" s="226"/>
      <c r="J75" s="226"/>
      <c r="K75" s="226"/>
      <c r="L75" s="227"/>
      <c r="M75" s="224"/>
      <c r="N75" s="228"/>
      <c r="O75" s="228"/>
      <c r="P75" s="228"/>
      <c r="Q75" s="228"/>
      <c r="R75" s="228"/>
      <c r="S75" s="228"/>
      <c r="T75" s="228"/>
      <c r="U75" s="228"/>
      <c r="V75" s="223"/>
      <c r="W75" s="223"/>
      <c r="X75" s="229" t="str">
        <f>IF(AND(HP75&gt;=32,HP75&lt;=80),Listas!$G$36,IF(AND(HP75&gt;=16,HP75&lt;=24),Listas!$G$37,IF(AND(HP75&gt;=5,HP75&lt;=12),Listas!$G$38,IF(AND(HP75&gt;=1,HP75&lt;=4),Listas!$G$39,"-"))))</f>
        <v>-</v>
      </c>
      <c r="Y75" s="230" t="str">
        <f t="shared" si="55"/>
        <v/>
      </c>
      <c r="Z75" s="230" t="str">
        <f>IFERROR(VLOOKUP(L75,Listas!$H$4:$I$8,2,FALSE),"")</f>
        <v/>
      </c>
      <c r="AA75" s="233"/>
      <c r="AB75" s="234"/>
      <c r="AC75" s="231"/>
      <c r="AD75" s="223"/>
      <c r="AE75" s="223"/>
      <c r="AF75" s="113" t="str">
        <f>IF(AND(HU75&gt;=32,HU75&lt;=80),Listas!$G$36,IF(AND(HU75&gt;=16,HU75&lt;=24),Listas!$G$37,IF(AND(HU75&gt;=5,HU75&lt;=12),Listas!$G$38,IF(AND(HU75&gt;=1,HU75&lt;=4),Listas!$G$39,"-"))))</f>
        <v>-</v>
      </c>
      <c r="AG75" s="226"/>
      <c r="AH75" s="223"/>
      <c r="AI75" s="223"/>
      <c r="AJ75" s="113" t="str">
        <f>IF(AND(HZ75&gt;=32,HZ75&lt;=80),Listas!$G$36,IF(AND(HZ75&gt;=16,HZ75&lt;=24),Listas!$G$37,IF(AND(HZ75&gt;=5,HZ75&lt;=12),Listas!$G$38,IF(AND(HZ75&gt;=1,HZ75&lt;=4),Listas!$G$39,"-"))))</f>
        <v>-</v>
      </c>
      <c r="AK75" s="226"/>
      <c r="AL75" s="223"/>
      <c r="AM75" s="223"/>
      <c r="AN75" s="113" t="str">
        <f>IF(AND(IE75&gt;=32,IE75&lt;=80),Listas!$G$36,IF(AND(IE75&gt;=16,IE75&lt;=24),Listas!$G$37,IF(AND(IE75&gt;=5,IE75&lt;=12),Listas!$G$38,IF(AND(IE75&gt;=1,IE75&lt;=4),Listas!$G$39,"-"))))</f>
        <v>-</v>
      </c>
      <c r="AO75" s="226"/>
      <c r="AP75" s="223"/>
      <c r="AQ75" s="223"/>
      <c r="AR75" s="113" t="str">
        <f>IF(AND(IJ75&gt;=32,IJ75&lt;=80),Listas!$G$36,IF(AND(IJ75&gt;=16,IJ75&lt;=24),Listas!$G$37,IF(AND(IJ75&gt;=5,IJ75&lt;=12),Listas!$G$38,IF(AND(IJ75&gt;=1,IJ75&lt;=4),Listas!$G$39,"-"))))</f>
        <v>-</v>
      </c>
      <c r="AS75" s="226"/>
      <c r="AT75" s="223"/>
      <c r="AU75" s="223"/>
      <c r="AV75" s="113" t="str">
        <f>IF(AND(IO75&gt;=32,IO75&lt;=80),Listas!$G$36,IF(AND(IO75&gt;=16,IO75&lt;=24),Listas!$G$37,IF(AND(IO75&gt;=5,IO75&lt;=12),Listas!$G$38,IF(AND(IO75&gt;=1,IO75&lt;=4),Listas!$G$39,"-"))))</f>
        <v>-</v>
      </c>
      <c r="AW75" s="226"/>
      <c r="AX75" s="223"/>
      <c r="AY75" s="223"/>
      <c r="AZ75" s="113" t="str">
        <f>IF(AND(IT75&gt;=32,IT75&lt;=80),Listas!$G$36,IF(AND(IT75&gt;=16,IT75&lt;=24),Listas!$G$37,IF(AND(IT75&gt;=5,IT75&lt;=12),Listas!$G$38,IF(AND(IT75&gt;=1,IT75&lt;=4),Listas!$G$39,"-"))))</f>
        <v>-</v>
      </c>
      <c r="BA75" s="226"/>
      <c r="BB75" s="223"/>
      <c r="BC75" s="223"/>
      <c r="BD75" s="113" t="str">
        <f>IF(AND(IY75&gt;=32,IY75&lt;=80),Listas!$G$36,IF(AND(IY75&gt;=16,IY75&lt;=24),Listas!$G$37,IF(AND(IY75&gt;=5,IY75&lt;=12),Listas!$G$38,IF(AND(IY75&gt;=1,IY75&lt;=4),Listas!$G$39,"-"))))</f>
        <v>-</v>
      </c>
      <c r="BE75" s="226"/>
      <c r="BF75" s="223"/>
      <c r="BG75" s="223"/>
      <c r="BH75" s="113" t="str">
        <f>IF(AND(JD75&gt;=32,JD75&lt;=80),Listas!$G$36,IF(AND(JD75&gt;=16,JD75&lt;=24),Listas!$G$37,IF(AND(JD75&gt;=5,JD75&lt;=12),Listas!$G$38,IF(AND(JD75&gt;=1,JD75&lt;=4),Listas!$G$39,"-"))))</f>
        <v>-</v>
      </c>
      <c r="BI75" s="226"/>
      <c r="BJ75" s="223"/>
      <c r="BK75" s="223"/>
      <c r="BL75" s="113" t="str">
        <f>IF(AND(JI75&gt;=32,JI75&lt;=80),Listas!$G$36,IF(AND(JI75&gt;=16,JI75&lt;=24),Listas!$G$37,IF(AND(JI75&gt;=5,JI75&lt;=12),Listas!$G$38,IF(AND(JI75&gt;=1,JI75&lt;=4),Listas!$G$39,"-"))))</f>
        <v>-</v>
      </c>
      <c r="BM75" s="226"/>
      <c r="BN75" s="223"/>
      <c r="BO75" s="223"/>
      <c r="BP75" s="113" t="str">
        <f>IF(AND(JN75&gt;=32,JN75&lt;=80),Listas!$G$36,IF(AND(JN75&gt;=16,JN75&lt;=24),Listas!$G$37,IF(AND(JN75&gt;=5,JN75&lt;=12),Listas!$G$38,IF(AND(JN75&gt;=1,JN75&lt;=4),Listas!$G$39,"-"))))</f>
        <v>-</v>
      </c>
      <c r="BQ75" s="226"/>
      <c r="BR75" s="223"/>
      <c r="BS75" s="223"/>
      <c r="BT75" s="113" t="str">
        <f>IF(AND(JS75&gt;=32,JS75&lt;=80),Listas!$G$36,IF(AND(JS75&gt;=16,JS75&lt;=24),Listas!$G$37,IF(AND(JS75&gt;=5,JS75&lt;=12),Listas!$G$38,IF(AND(JS75&gt;=1,JS75&lt;=4),Listas!$G$39,"-"))))</f>
        <v>-</v>
      </c>
      <c r="BU75" s="226"/>
      <c r="BV75" s="223"/>
      <c r="BW75" s="223"/>
      <c r="BX75" s="113" t="str">
        <f>IF(AND(JX75&gt;=32,JX75&lt;=80),Listas!$G$36,IF(AND(JX75&gt;=16,JX75&lt;=24),Listas!$G$37,IF(AND(JX75&gt;=5,JX75&lt;=12),Listas!$G$38,IF(AND(JX75&gt;=1,JX75&lt;=4),Listas!$G$39,"-"))))</f>
        <v>-</v>
      </c>
      <c r="BY75" s="226"/>
      <c r="BZ75" s="223"/>
      <c r="CA75" s="223"/>
      <c r="CB75" s="113" t="str">
        <f>IF(AND(KC75&gt;=32,KC75&lt;=80),Listas!$G$36,IF(AND(KC75&gt;=16,KC75&lt;=24),Listas!$G$37,IF(AND(KC75&gt;=5,KC75&lt;=12),Listas!$G$38,IF(AND(KC75&gt;=1,KC75&lt;=4),Listas!$G$39,"-"))))</f>
        <v>-</v>
      </c>
      <c r="CC75" s="226"/>
      <c r="CD75" s="223"/>
      <c r="CE75" s="223"/>
      <c r="CF75" s="113" t="str">
        <f>IF(AND(KH75&gt;=32,KH75&lt;=80),Listas!$G$36,IF(AND(KH75&gt;=16,KH75&lt;=24),Listas!$G$37,IF(AND(KH75&gt;=5,KH75&lt;=12),Listas!$G$38,IF(AND(KH75&gt;=1,KH75&lt;=4),Listas!$G$39,"-"))))</f>
        <v>-</v>
      </c>
      <c r="CG75" s="226"/>
      <c r="CH75" s="223"/>
      <c r="CI75" s="223"/>
      <c r="CJ75" s="113" t="str">
        <f>IF(AND(KM75&gt;=32,KM75&lt;=80),Listas!$G$36,IF(AND(KM75&gt;=16,KM75&lt;=24),Listas!$G$37,IF(AND(KM75&gt;=5,KM75&lt;=12),Listas!$G$38,IF(AND(KM75&gt;=1,KM75&lt;=4),Listas!$G$39,"-"))))</f>
        <v>-</v>
      </c>
      <c r="CK75" s="226"/>
      <c r="CL75" s="223"/>
      <c r="CM75" s="223"/>
      <c r="CN75" s="113" t="str">
        <f>IF(AND(KR75&gt;=32,KR75&lt;=80),Listas!$G$36,IF(AND(KR75&gt;=16,KR75&lt;=24),Listas!$G$37,IF(AND(KR75&gt;=5,KR75&lt;=12),Listas!$G$38,IF(AND(KR75&gt;=1,KR75&lt;=4),Listas!$G$39,"-"))))</f>
        <v>-</v>
      </c>
      <c r="CO75" s="226"/>
      <c r="CP75" s="223"/>
      <c r="CQ75" s="223"/>
      <c r="CR75" s="113" t="str">
        <f>IF(AND(KW75&gt;=32,KW75&lt;=80),Listas!$G$36,IF(AND(KW75&gt;=16,KW75&lt;=24),Listas!$G$37,IF(AND(KW75&gt;=5,KW75&lt;=12),Listas!$G$38,IF(AND(KW75&gt;=1,KW75&lt;=4),Listas!$G$39,"-"))))</f>
        <v>-</v>
      </c>
      <c r="CS75" s="226"/>
      <c r="CT75" s="223"/>
      <c r="CU75" s="223"/>
      <c r="CV75" s="113" t="str">
        <f>IF(AND(LB75&gt;=32,LB75&lt;=80),Listas!$G$36,IF(AND(LB75&gt;=16,LB75&lt;=24),Listas!$G$37,IF(AND(LB75&gt;=5,LB75&lt;=12),Listas!$G$38,IF(AND(LB75&gt;=1,LB75&lt;=4),Listas!$G$39,"-"))))</f>
        <v>-</v>
      </c>
      <c r="CW75" s="226"/>
      <c r="CX75" s="223"/>
      <c r="CY75" s="223"/>
      <c r="CZ75" s="113" t="str">
        <f>IF(AND(LG75&gt;=32,LG75&lt;=80),Listas!$G$36,IF(AND(LG75&gt;=16,LG75&lt;=24),Listas!$G$37,IF(AND(LG75&gt;=5,LG75&lt;=12),Listas!$G$38,IF(AND(LG75&gt;=1,LG75&lt;=4),Listas!$G$39,"-"))))</f>
        <v>-</v>
      </c>
      <c r="DA75" s="226"/>
      <c r="DB75" s="223"/>
      <c r="DC75" s="223"/>
      <c r="DD75" s="113" t="str">
        <f>IF(AND(LL75&gt;=32,LL75&lt;=80),Listas!$G$36,IF(AND(LL75&gt;=16,LL75&lt;=24),Listas!$G$37,IF(AND(LL75&gt;=5,LL75&lt;=12),Listas!$G$38,IF(AND(LL75&gt;=1,LL75&lt;=4),Listas!$G$39,"-"))))</f>
        <v>-</v>
      </c>
      <c r="DE75" s="226"/>
      <c r="DF75" s="223"/>
      <c r="DG75" s="223"/>
      <c r="DH75" s="113" t="str">
        <f>IF(AND(LQ75&gt;=32,LQ75&lt;=80),Listas!$G$36,IF(AND(LQ75&gt;=16,LQ75&lt;=24),Listas!$G$37,IF(AND(LQ75&gt;=5,LQ75&lt;=12),Listas!$G$38,IF(AND(LQ75&gt;=1,LQ75&lt;=4),Listas!$G$39,"-"))))</f>
        <v>-</v>
      </c>
      <c r="DI75" s="226"/>
      <c r="DJ75" s="223"/>
      <c r="DK75" s="223"/>
      <c r="DL75" s="113" t="str">
        <f>IF(AND(LV75&gt;=32,LV75&lt;=80),Listas!$G$36,IF(AND(LV75&gt;=16,LV75&lt;=24),Listas!$G$37,IF(AND(LV75&gt;=5,LV75&lt;=12),Listas!$G$38,IF(AND(LV75&gt;=1,LV75&lt;=4),Listas!$G$39,"-"))))</f>
        <v>-</v>
      </c>
      <c r="DM75" s="226"/>
      <c r="DN75" s="223"/>
      <c r="DO75" s="223"/>
      <c r="DP75" s="113" t="str">
        <f>IF(AND(MA75&gt;=32,MA75&lt;=80),Listas!$G$36,IF(AND(MA75&gt;=16,MA75&lt;=24),Listas!$G$37,IF(AND(MA75&gt;=5,MA75&lt;=12),Listas!$G$38,IF(AND(MA75&gt;=1,MA75&lt;=4),Listas!$G$39,"-"))))</f>
        <v>-</v>
      </c>
      <c r="DQ75" s="226"/>
      <c r="DR75" s="223"/>
      <c r="DS75" s="223"/>
      <c r="DT75" s="113" t="str">
        <f>IF(AND(MF75&gt;=32,MF75&lt;=80),Listas!$G$36,IF(AND(MF75&gt;=16,MF75&lt;=24),Listas!$G$37,IF(AND(MF75&gt;=5,MF75&lt;=12),Listas!$G$38,IF(AND(MF75&gt;=1,MF75&lt;=4),Listas!$G$39,"-"))))</f>
        <v>-</v>
      </c>
      <c r="HM75" s="150" t="str">
        <f>IF('2.Datos'!A75&lt;&gt;"",'2.Datos'!A75,"")</f>
        <v/>
      </c>
      <c r="HN75" s="142" t="str">
        <f>IFERROR(VLOOKUP('2.Datos'!V75,Listas!$D$37:$E$41,2,FALSE),"")</f>
        <v/>
      </c>
      <c r="HO75" s="142" t="str">
        <f>IFERROR(VLOOKUP('2.Datos'!W75,Listas!$D$44:$E$48,2,FALSE),"")</f>
        <v/>
      </c>
      <c r="HP75" s="142" t="str">
        <f t="shared" si="53"/>
        <v/>
      </c>
      <c r="HQ75" s="151" t="str">
        <f t="shared" si="54"/>
        <v/>
      </c>
      <c r="HR75" s="103"/>
      <c r="HS75" s="142" t="str">
        <f>IFERROR(VLOOKUP('2.Datos'!AD75,Listas!$D$37:$E$41,2,FALSE),"")</f>
        <v/>
      </c>
      <c r="HT75" s="142" t="str">
        <f>IFERROR(VLOOKUP('2.Datos'!AE75,Listas!$D$44:$E$48,2,FALSE),"")</f>
        <v/>
      </c>
      <c r="HU75" s="151" t="str">
        <f t="shared" si="56"/>
        <v/>
      </c>
      <c r="HV75" s="151" t="str">
        <f t="shared" si="57"/>
        <v/>
      </c>
      <c r="HW75" s="103"/>
      <c r="HX75" s="142" t="str">
        <f>IFERROR(VLOOKUP('2.Datos'!AH75,Listas!$D$37:$E$41,2,FALSE),"")</f>
        <v/>
      </c>
      <c r="HY75" s="142" t="str">
        <f>IFERROR(VLOOKUP('2.Datos'!AI75,Listas!$D$44:$E$48,2,FALSE),"")</f>
        <v/>
      </c>
      <c r="HZ75" s="151" t="str">
        <f t="shared" si="58"/>
        <v/>
      </c>
      <c r="IA75" s="151" t="str">
        <f t="shared" si="59"/>
        <v/>
      </c>
      <c r="IB75" s="103"/>
      <c r="IC75" s="142" t="str">
        <f>IFERROR(VLOOKUP('2.Datos'!AL75,Listas!$D$37:$E$41,2,FALSE),"")</f>
        <v/>
      </c>
      <c r="ID75" s="142" t="str">
        <f>IFERROR(VLOOKUP('2.Datos'!AM75,Listas!$D$44:$E$48,2,FALSE),"")</f>
        <v/>
      </c>
      <c r="IE75" s="151" t="str">
        <f t="shared" si="60"/>
        <v/>
      </c>
      <c r="IF75" s="151" t="str">
        <f t="shared" si="61"/>
        <v/>
      </c>
      <c r="IG75" s="103"/>
      <c r="IH75" s="142" t="str">
        <f>IFERROR(VLOOKUP('2.Datos'!AP75,Listas!$D$37:$E$41,2,FALSE),"")</f>
        <v/>
      </c>
      <c r="II75" s="142" t="str">
        <f>IFERROR(VLOOKUP('2.Datos'!AQ75,Listas!$D$44:$E$48,2,FALSE),"")</f>
        <v/>
      </c>
      <c r="IJ75" s="151" t="str">
        <f t="shared" si="62"/>
        <v/>
      </c>
      <c r="IK75" s="151" t="str">
        <f t="shared" si="63"/>
        <v/>
      </c>
      <c r="IL75" s="103"/>
      <c r="IM75" s="142" t="str">
        <f>IFERROR(VLOOKUP('2.Datos'!AT75,Listas!$D$37:$E$41,2,FALSE),"")</f>
        <v/>
      </c>
      <c r="IN75" s="142" t="str">
        <f>IFERROR(VLOOKUP('2.Datos'!AU75,Listas!$D$44:$E$48,2,FALSE),"")</f>
        <v/>
      </c>
      <c r="IO75" s="151" t="str">
        <f t="shared" si="64"/>
        <v/>
      </c>
      <c r="IP75" s="151" t="str">
        <f t="shared" si="65"/>
        <v/>
      </c>
      <c r="IQ75" s="103"/>
      <c r="IR75" s="142" t="str">
        <f>IFERROR(VLOOKUP('2.Datos'!AX75,Listas!$D$37:$E$41,2,FALSE),"")</f>
        <v/>
      </c>
      <c r="IS75" s="142" t="str">
        <f>IFERROR(VLOOKUP('2.Datos'!AY75,Listas!$D$44:$E$48,2,FALSE),"")</f>
        <v/>
      </c>
      <c r="IT75" s="151" t="str">
        <f t="shared" si="66"/>
        <v/>
      </c>
      <c r="IU75" s="151" t="str">
        <f t="shared" si="67"/>
        <v/>
      </c>
      <c r="IV75" s="103"/>
      <c r="IW75" s="142" t="str">
        <f>IFERROR(VLOOKUP('2.Datos'!BB75,Listas!$D$37:$E$41,2,FALSE),"")</f>
        <v/>
      </c>
      <c r="IX75" s="142" t="str">
        <f>IFERROR(VLOOKUP('2.Datos'!BC75,Listas!$D$44:$E$48,2,FALSE),"")</f>
        <v/>
      </c>
      <c r="IY75" s="151" t="str">
        <f t="shared" si="68"/>
        <v/>
      </c>
      <c r="IZ75" s="151" t="str">
        <f t="shared" si="69"/>
        <v/>
      </c>
      <c r="JA75" s="103"/>
      <c r="JB75" s="142" t="str">
        <f>IFERROR(VLOOKUP('2.Datos'!BF75,Listas!$D$37:$E$41,2,FALSE),"")</f>
        <v/>
      </c>
      <c r="JC75" s="142" t="str">
        <f>IFERROR(VLOOKUP('2.Datos'!BG75,Listas!$D$44:$E$48,2,FALSE),"")</f>
        <v/>
      </c>
      <c r="JD75" s="151" t="str">
        <f t="shared" si="70"/>
        <v/>
      </c>
      <c r="JE75" s="151" t="str">
        <f t="shared" si="71"/>
        <v/>
      </c>
      <c r="JF75" s="103"/>
      <c r="JG75" s="142" t="str">
        <f>IFERROR(VLOOKUP('2.Datos'!BJ75,Listas!$D$37:$E$41,2,FALSE),"")</f>
        <v/>
      </c>
      <c r="JH75" s="142" t="str">
        <f>IFERROR(VLOOKUP('2.Datos'!BK75,Listas!$D$44:$E$48,2,FALSE),"")</f>
        <v/>
      </c>
      <c r="JI75" s="151" t="str">
        <f t="shared" si="72"/>
        <v/>
      </c>
      <c r="JJ75" s="151" t="str">
        <f t="shared" si="73"/>
        <v/>
      </c>
      <c r="JK75" s="103"/>
      <c r="JL75" s="142" t="str">
        <f>IFERROR(VLOOKUP('2.Datos'!BN75,Listas!$D$37:$E$41,2,FALSE),"")</f>
        <v/>
      </c>
      <c r="JM75" s="142" t="str">
        <f>IFERROR(VLOOKUP('2.Datos'!BO75,Listas!$D$44:$E$48,2,FALSE),"")</f>
        <v/>
      </c>
      <c r="JN75" s="151" t="str">
        <f t="shared" si="74"/>
        <v/>
      </c>
      <c r="JO75" s="151" t="str">
        <f t="shared" si="75"/>
        <v/>
      </c>
      <c r="JP75" s="103"/>
      <c r="JQ75" s="142" t="str">
        <f>IFERROR(VLOOKUP('2.Datos'!BR75,Listas!$D$37:$E$41,2,FALSE),"")</f>
        <v/>
      </c>
      <c r="JR75" s="142" t="str">
        <f>IFERROR(VLOOKUP('2.Datos'!BS75,Listas!$D$44:$E$48,2,FALSE),"")</f>
        <v/>
      </c>
      <c r="JS75" s="151" t="str">
        <f t="shared" si="76"/>
        <v/>
      </c>
      <c r="JT75" s="151" t="str">
        <f t="shared" si="77"/>
        <v/>
      </c>
      <c r="JU75" s="103"/>
      <c r="JV75" s="142" t="str">
        <f>IFERROR(VLOOKUP('2.Datos'!BV75,Listas!$D$37:$E$41,2,FALSE),"")</f>
        <v/>
      </c>
      <c r="JW75" s="142" t="str">
        <f>IFERROR(VLOOKUP('2.Datos'!BW75,Listas!$D$44:$E$48,2,FALSE),"")</f>
        <v/>
      </c>
      <c r="JX75" s="151" t="str">
        <f t="shared" si="78"/>
        <v/>
      </c>
      <c r="JY75" s="151" t="str">
        <f t="shared" si="79"/>
        <v/>
      </c>
      <c r="JZ75" s="103"/>
      <c r="KA75" s="142" t="str">
        <f>IFERROR(VLOOKUP('2.Datos'!BZ75,Listas!$D$37:$E$41,2,FALSE),"")</f>
        <v/>
      </c>
      <c r="KB75" s="142" t="str">
        <f>IFERROR(VLOOKUP('2.Datos'!CA75,Listas!$D$44:$E$48,2,FALSE),"")</f>
        <v/>
      </c>
      <c r="KC75" s="151" t="str">
        <f t="shared" si="80"/>
        <v/>
      </c>
      <c r="KD75" s="151" t="str">
        <f t="shared" si="81"/>
        <v/>
      </c>
      <c r="KE75" s="103"/>
      <c r="KF75" s="142" t="str">
        <f>IFERROR(VLOOKUP('2.Datos'!CD75,Listas!$D$37:$E$41,2,FALSE),"")</f>
        <v/>
      </c>
      <c r="KG75" s="142" t="str">
        <f>IFERROR(VLOOKUP('2.Datos'!CE75,Listas!$D$44:$E$48,2,FALSE),"")</f>
        <v/>
      </c>
      <c r="KH75" s="151" t="str">
        <f t="shared" si="82"/>
        <v/>
      </c>
      <c r="KI75" s="151" t="str">
        <f t="shared" si="83"/>
        <v/>
      </c>
      <c r="KJ75" s="103"/>
      <c r="KK75" s="142" t="str">
        <f>IFERROR(VLOOKUP('2.Datos'!CH75,Listas!$D$37:$E$41,2,FALSE),"")</f>
        <v/>
      </c>
      <c r="KL75" s="142" t="str">
        <f>IFERROR(VLOOKUP('2.Datos'!CI75,Listas!$D$44:$E$48,2,FALSE),"")</f>
        <v/>
      </c>
      <c r="KM75" s="151" t="str">
        <f t="shared" si="84"/>
        <v/>
      </c>
      <c r="KN75" s="151" t="str">
        <f t="shared" si="85"/>
        <v/>
      </c>
      <c r="KO75" s="103"/>
      <c r="KP75" s="142" t="str">
        <f>IFERROR(VLOOKUP('2.Datos'!CL75,Listas!$D$37:$E$41,2,FALSE),"")</f>
        <v/>
      </c>
      <c r="KQ75" s="142" t="str">
        <f>IFERROR(VLOOKUP('2.Datos'!CM75,Listas!$D$44:$E$48,2,FALSE),"")</f>
        <v/>
      </c>
      <c r="KR75" s="151" t="str">
        <f t="shared" si="86"/>
        <v/>
      </c>
      <c r="KS75" s="151" t="str">
        <f t="shared" si="87"/>
        <v/>
      </c>
      <c r="KT75" s="103"/>
      <c r="KU75" s="142" t="str">
        <f>IFERROR(VLOOKUP('2.Datos'!CP75,Listas!$D$37:$E$41,2,FALSE),"")</f>
        <v/>
      </c>
      <c r="KV75" s="142" t="str">
        <f>IFERROR(VLOOKUP('2.Datos'!CQ75,Listas!$D$44:$E$48,2,FALSE),"")</f>
        <v/>
      </c>
      <c r="KW75" s="151" t="str">
        <f t="shared" si="88"/>
        <v/>
      </c>
      <c r="KX75" s="151" t="str">
        <f t="shared" si="89"/>
        <v/>
      </c>
      <c r="KY75" s="103"/>
      <c r="KZ75" s="142" t="str">
        <f>IFERROR(VLOOKUP('2.Datos'!CT75,Listas!$D$37:$E$41,2,FALSE),"")</f>
        <v/>
      </c>
      <c r="LA75" s="142" t="str">
        <f>IFERROR(VLOOKUP('2.Datos'!CU75,Listas!$D$44:$E$48,2,FALSE),"")</f>
        <v/>
      </c>
      <c r="LB75" s="151" t="str">
        <f t="shared" si="90"/>
        <v/>
      </c>
      <c r="LC75" s="151" t="str">
        <f t="shared" si="91"/>
        <v/>
      </c>
      <c r="LD75" s="103"/>
      <c r="LE75" s="142" t="str">
        <f>IFERROR(VLOOKUP('2.Datos'!CX75,Listas!$D$37:$E$41,2,FALSE),"")</f>
        <v/>
      </c>
      <c r="LF75" s="142" t="str">
        <f>IFERROR(VLOOKUP('2.Datos'!CY75,Listas!$D$44:$E$48,2,FALSE),"")</f>
        <v/>
      </c>
      <c r="LG75" s="151" t="str">
        <f t="shared" si="92"/>
        <v/>
      </c>
      <c r="LH75" s="151" t="str">
        <f t="shared" si="93"/>
        <v/>
      </c>
      <c r="LI75" s="103"/>
      <c r="LJ75" s="142" t="str">
        <f>IFERROR(VLOOKUP('2.Datos'!DB75,Listas!$D$37:$E$41,2,FALSE),"")</f>
        <v/>
      </c>
      <c r="LK75" s="142" t="str">
        <f>IFERROR(VLOOKUP('2.Datos'!DC75,Listas!$D$44:$E$48,2,FALSE),"")</f>
        <v/>
      </c>
      <c r="LL75" s="151" t="str">
        <f t="shared" si="94"/>
        <v/>
      </c>
      <c r="LM75" s="151" t="str">
        <f t="shared" si="95"/>
        <v/>
      </c>
      <c r="LN75" s="103"/>
      <c r="LO75" s="142" t="str">
        <f>IFERROR(VLOOKUP('2.Datos'!DF75,Listas!$D$37:$E$41,2,FALSE),"")</f>
        <v/>
      </c>
      <c r="LP75" s="142" t="str">
        <f>IFERROR(VLOOKUP('2.Datos'!DG75,Listas!$D$44:$E$48,2,FALSE),"")</f>
        <v/>
      </c>
      <c r="LQ75" s="151" t="str">
        <f t="shared" si="96"/>
        <v/>
      </c>
      <c r="LR75" s="151" t="str">
        <f t="shared" si="97"/>
        <v/>
      </c>
      <c r="LS75" s="103"/>
      <c r="LT75" s="142" t="str">
        <f>IFERROR(VLOOKUP('2.Datos'!DJ75,Listas!$D$37:$E$41,2,FALSE),"")</f>
        <v/>
      </c>
      <c r="LU75" s="142" t="str">
        <f>IFERROR(VLOOKUP('2.Datos'!DK75,Listas!$D$44:$E$48,2,FALSE),"")</f>
        <v/>
      </c>
      <c r="LV75" s="151" t="str">
        <f t="shared" si="98"/>
        <v/>
      </c>
      <c r="LW75" s="151" t="str">
        <f t="shared" si="99"/>
        <v/>
      </c>
      <c r="LX75" s="103"/>
      <c r="LY75" s="142" t="str">
        <f>IFERROR(VLOOKUP('2.Datos'!DN75,Listas!$D$37:$E$41,2,FALSE),"")</f>
        <v/>
      </c>
      <c r="LZ75" s="142" t="str">
        <f>IFERROR(VLOOKUP('2.Datos'!DO75,Listas!$D$44:$E$48,2,FALSE),"")</f>
        <v/>
      </c>
      <c r="MA75" s="151" t="str">
        <f t="shared" si="100"/>
        <v/>
      </c>
      <c r="MB75" s="151" t="str">
        <f t="shared" si="101"/>
        <v/>
      </c>
      <c r="MC75" s="103"/>
      <c r="MD75" s="142" t="str">
        <f>IFERROR(VLOOKUP('2.Datos'!DR75,Listas!$D$37:$E$41,2,FALSE),"")</f>
        <v/>
      </c>
      <c r="ME75" s="142" t="str">
        <f>IFERROR(VLOOKUP('2.Datos'!DS75,Listas!$D$44:$E$48,2,FALSE),"")</f>
        <v/>
      </c>
      <c r="MF75" s="151" t="str">
        <f t="shared" si="102"/>
        <v/>
      </c>
      <c r="MG75" s="151" t="str">
        <f t="shared" si="103"/>
        <v/>
      </c>
      <c r="MH75"/>
    </row>
    <row r="76" spans="1:346" ht="46.5" customHeight="1" x14ac:dyDescent="0.25">
      <c r="A76" s="232"/>
      <c r="B76" s="223"/>
      <c r="C76" s="223"/>
      <c r="D76" s="225"/>
      <c r="E76" s="225"/>
      <c r="F76" s="226"/>
      <c r="G76" s="223"/>
      <c r="H76" s="226"/>
      <c r="I76" s="226"/>
      <c r="J76" s="226"/>
      <c r="K76" s="226"/>
      <c r="L76" s="227"/>
      <c r="M76" s="224"/>
      <c r="N76" s="228"/>
      <c r="O76" s="228"/>
      <c r="P76" s="228"/>
      <c r="Q76" s="228"/>
      <c r="R76" s="228"/>
      <c r="S76" s="228"/>
      <c r="T76" s="228"/>
      <c r="U76" s="228"/>
      <c r="V76" s="223"/>
      <c r="W76" s="223"/>
      <c r="X76" s="229" t="str">
        <f>IF(AND(HP76&gt;=32,HP76&lt;=80),Listas!$G$36,IF(AND(HP76&gt;=16,HP76&lt;=24),Listas!$G$37,IF(AND(HP76&gt;=5,HP76&lt;=12),Listas!$G$38,IF(AND(HP76&gt;=1,HP76&lt;=4),Listas!$G$39,"-"))))</f>
        <v>-</v>
      </c>
      <c r="Y76" s="230" t="str">
        <f t="shared" si="55"/>
        <v/>
      </c>
      <c r="Z76" s="230" t="str">
        <f>IFERROR(VLOOKUP(L76,Listas!$H$4:$I$8,2,FALSE),"")</f>
        <v/>
      </c>
      <c r="AA76" s="233"/>
      <c r="AB76" s="234"/>
      <c r="AC76" s="231"/>
      <c r="AD76" s="223"/>
      <c r="AE76" s="223"/>
      <c r="AF76" s="113" t="str">
        <f>IF(AND(HU76&gt;=32,HU76&lt;=80),Listas!$G$36,IF(AND(HU76&gt;=16,HU76&lt;=24),Listas!$G$37,IF(AND(HU76&gt;=5,HU76&lt;=12),Listas!$G$38,IF(AND(HU76&gt;=1,HU76&lt;=4),Listas!$G$39,"-"))))</f>
        <v>-</v>
      </c>
      <c r="AG76" s="226"/>
      <c r="AH76" s="223"/>
      <c r="AI76" s="223"/>
      <c r="AJ76" s="113" t="str">
        <f>IF(AND(HZ76&gt;=32,HZ76&lt;=80),Listas!$G$36,IF(AND(HZ76&gt;=16,HZ76&lt;=24),Listas!$G$37,IF(AND(HZ76&gt;=5,HZ76&lt;=12),Listas!$G$38,IF(AND(HZ76&gt;=1,HZ76&lt;=4),Listas!$G$39,"-"))))</f>
        <v>-</v>
      </c>
      <c r="AK76" s="226"/>
      <c r="AL76" s="223"/>
      <c r="AM76" s="223"/>
      <c r="AN76" s="113" t="str">
        <f>IF(AND(IE76&gt;=32,IE76&lt;=80),Listas!$G$36,IF(AND(IE76&gt;=16,IE76&lt;=24),Listas!$G$37,IF(AND(IE76&gt;=5,IE76&lt;=12),Listas!$G$38,IF(AND(IE76&gt;=1,IE76&lt;=4),Listas!$G$39,"-"))))</f>
        <v>-</v>
      </c>
      <c r="AO76" s="226"/>
      <c r="AP76" s="223"/>
      <c r="AQ76" s="223"/>
      <c r="AR76" s="113" t="str">
        <f>IF(AND(IJ76&gt;=32,IJ76&lt;=80),Listas!$G$36,IF(AND(IJ76&gt;=16,IJ76&lt;=24),Listas!$G$37,IF(AND(IJ76&gt;=5,IJ76&lt;=12),Listas!$G$38,IF(AND(IJ76&gt;=1,IJ76&lt;=4),Listas!$G$39,"-"))))</f>
        <v>-</v>
      </c>
      <c r="AS76" s="226"/>
      <c r="AT76" s="223"/>
      <c r="AU76" s="223"/>
      <c r="AV76" s="113" t="str">
        <f>IF(AND(IO76&gt;=32,IO76&lt;=80),Listas!$G$36,IF(AND(IO76&gt;=16,IO76&lt;=24),Listas!$G$37,IF(AND(IO76&gt;=5,IO76&lt;=12),Listas!$G$38,IF(AND(IO76&gt;=1,IO76&lt;=4),Listas!$G$39,"-"))))</f>
        <v>-</v>
      </c>
      <c r="AW76" s="226"/>
      <c r="AX76" s="223"/>
      <c r="AY76" s="223"/>
      <c r="AZ76" s="113" t="str">
        <f>IF(AND(IT76&gt;=32,IT76&lt;=80),Listas!$G$36,IF(AND(IT76&gt;=16,IT76&lt;=24),Listas!$G$37,IF(AND(IT76&gt;=5,IT76&lt;=12),Listas!$G$38,IF(AND(IT76&gt;=1,IT76&lt;=4),Listas!$G$39,"-"))))</f>
        <v>-</v>
      </c>
      <c r="BA76" s="226"/>
      <c r="BB76" s="223"/>
      <c r="BC76" s="223"/>
      <c r="BD76" s="113" t="str">
        <f>IF(AND(IY76&gt;=32,IY76&lt;=80),Listas!$G$36,IF(AND(IY76&gt;=16,IY76&lt;=24),Listas!$G$37,IF(AND(IY76&gt;=5,IY76&lt;=12),Listas!$G$38,IF(AND(IY76&gt;=1,IY76&lt;=4),Listas!$G$39,"-"))))</f>
        <v>-</v>
      </c>
      <c r="BE76" s="226"/>
      <c r="BF76" s="223"/>
      <c r="BG76" s="223"/>
      <c r="BH76" s="113" t="str">
        <f>IF(AND(JD76&gt;=32,JD76&lt;=80),Listas!$G$36,IF(AND(JD76&gt;=16,JD76&lt;=24),Listas!$G$37,IF(AND(JD76&gt;=5,JD76&lt;=12),Listas!$G$38,IF(AND(JD76&gt;=1,JD76&lt;=4),Listas!$G$39,"-"))))</f>
        <v>-</v>
      </c>
      <c r="BI76" s="226"/>
      <c r="BJ76" s="223"/>
      <c r="BK76" s="223"/>
      <c r="BL76" s="113" t="str">
        <f>IF(AND(JI76&gt;=32,JI76&lt;=80),Listas!$G$36,IF(AND(JI76&gt;=16,JI76&lt;=24),Listas!$G$37,IF(AND(JI76&gt;=5,JI76&lt;=12),Listas!$G$38,IF(AND(JI76&gt;=1,JI76&lt;=4),Listas!$G$39,"-"))))</f>
        <v>-</v>
      </c>
      <c r="BM76" s="226"/>
      <c r="BN76" s="223"/>
      <c r="BO76" s="223"/>
      <c r="BP76" s="113" t="str">
        <f>IF(AND(JN76&gt;=32,JN76&lt;=80),Listas!$G$36,IF(AND(JN76&gt;=16,JN76&lt;=24),Listas!$G$37,IF(AND(JN76&gt;=5,JN76&lt;=12),Listas!$G$38,IF(AND(JN76&gt;=1,JN76&lt;=4),Listas!$G$39,"-"))))</f>
        <v>-</v>
      </c>
      <c r="BQ76" s="226"/>
      <c r="BR76" s="223"/>
      <c r="BS76" s="223"/>
      <c r="BT76" s="113" t="str">
        <f>IF(AND(JS76&gt;=32,JS76&lt;=80),Listas!$G$36,IF(AND(JS76&gt;=16,JS76&lt;=24),Listas!$G$37,IF(AND(JS76&gt;=5,JS76&lt;=12),Listas!$G$38,IF(AND(JS76&gt;=1,JS76&lt;=4),Listas!$G$39,"-"))))</f>
        <v>-</v>
      </c>
      <c r="BU76" s="226"/>
      <c r="BV76" s="223"/>
      <c r="BW76" s="223"/>
      <c r="BX76" s="113" t="str">
        <f>IF(AND(JX76&gt;=32,JX76&lt;=80),Listas!$G$36,IF(AND(JX76&gt;=16,JX76&lt;=24),Listas!$G$37,IF(AND(JX76&gt;=5,JX76&lt;=12),Listas!$G$38,IF(AND(JX76&gt;=1,JX76&lt;=4),Listas!$G$39,"-"))))</f>
        <v>-</v>
      </c>
      <c r="BY76" s="226"/>
      <c r="BZ76" s="223"/>
      <c r="CA76" s="223"/>
      <c r="CB76" s="113" t="str">
        <f>IF(AND(KC76&gt;=32,KC76&lt;=80),Listas!$G$36,IF(AND(KC76&gt;=16,KC76&lt;=24),Listas!$G$37,IF(AND(KC76&gt;=5,KC76&lt;=12),Listas!$G$38,IF(AND(KC76&gt;=1,KC76&lt;=4),Listas!$G$39,"-"))))</f>
        <v>-</v>
      </c>
      <c r="CC76" s="226"/>
      <c r="CD76" s="223"/>
      <c r="CE76" s="223"/>
      <c r="CF76" s="113" t="str">
        <f>IF(AND(KH76&gt;=32,KH76&lt;=80),Listas!$G$36,IF(AND(KH76&gt;=16,KH76&lt;=24),Listas!$G$37,IF(AND(KH76&gt;=5,KH76&lt;=12),Listas!$G$38,IF(AND(KH76&gt;=1,KH76&lt;=4),Listas!$G$39,"-"))))</f>
        <v>-</v>
      </c>
      <c r="CG76" s="226"/>
      <c r="CH76" s="223"/>
      <c r="CI76" s="223"/>
      <c r="CJ76" s="113" t="str">
        <f>IF(AND(KM76&gt;=32,KM76&lt;=80),Listas!$G$36,IF(AND(KM76&gt;=16,KM76&lt;=24),Listas!$G$37,IF(AND(KM76&gt;=5,KM76&lt;=12),Listas!$G$38,IF(AND(KM76&gt;=1,KM76&lt;=4),Listas!$G$39,"-"))))</f>
        <v>-</v>
      </c>
      <c r="CK76" s="226"/>
      <c r="CL76" s="223"/>
      <c r="CM76" s="223"/>
      <c r="CN76" s="113" t="str">
        <f>IF(AND(KR76&gt;=32,KR76&lt;=80),Listas!$G$36,IF(AND(KR76&gt;=16,KR76&lt;=24),Listas!$G$37,IF(AND(KR76&gt;=5,KR76&lt;=12),Listas!$G$38,IF(AND(KR76&gt;=1,KR76&lt;=4),Listas!$G$39,"-"))))</f>
        <v>-</v>
      </c>
      <c r="CO76" s="226"/>
      <c r="CP76" s="223"/>
      <c r="CQ76" s="223"/>
      <c r="CR76" s="113" t="str">
        <f>IF(AND(KW76&gt;=32,KW76&lt;=80),Listas!$G$36,IF(AND(KW76&gt;=16,KW76&lt;=24),Listas!$G$37,IF(AND(KW76&gt;=5,KW76&lt;=12),Listas!$G$38,IF(AND(KW76&gt;=1,KW76&lt;=4),Listas!$G$39,"-"))))</f>
        <v>-</v>
      </c>
      <c r="CS76" s="226"/>
      <c r="CT76" s="223"/>
      <c r="CU76" s="223"/>
      <c r="CV76" s="113" t="str">
        <f>IF(AND(LB76&gt;=32,LB76&lt;=80),Listas!$G$36,IF(AND(LB76&gt;=16,LB76&lt;=24),Listas!$G$37,IF(AND(LB76&gt;=5,LB76&lt;=12),Listas!$G$38,IF(AND(LB76&gt;=1,LB76&lt;=4),Listas!$G$39,"-"))))</f>
        <v>-</v>
      </c>
      <c r="CW76" s="226"/>
      <c r="CX76" s="223"/>
      <c r="CY76" s="223"/>
      <c r="CZ76" s="113" t="str">
        <f>IF(AND(LG76&gt;=32,LG76&lt;=80),Listas!$G$36,IF(AND(LG76&gt;=16,LG76&lt;=24),Listas!$G$37,IF(AND(LG76&gt;=5,LG76&lt;=12),Listas!$G$38,IF(AND(LG76&gt;=1,LG76&lt;=4),Listas!$G$39,"-"))))</f>
        <v>-</v>
      </c>
      <c r="DA76" s="226"/>
      <c r="DB76" s="223"/>
      <c r="DC76" s="223"/>
      <c r="DD76" s="113" t="str">
        <f>IF(AND(LL76&gt;=32,LL76&lt;=80),Listas!$G$36,IF(AND(LL76&gt;=16,LL76&lt;=24),Listas!$G$37,IF(AND(LL76&gt;=5,LL76&lt;=12),Listas!$G$38,IF(AND(LL76&gt;=1,LL76&lt;=4),Listas!$G$39,"-"))))</f>
        <v>-</v>
      </c>
      <c r="DE76" s="226"/>
      <c r="DF76" s="223"/>
      <c r="DG76" s="223"/>
      <c r="DH76" s="113" t="str">
        <f>IF(AND(LQ76&gt;=32,LQ76&lt;=80),Listas!$G$36,IF(AND(LQ76&gt;=16,LQ76&lt;=24),Listas!$G$37,IF(AND(LQ76&gt;=5,LQ76&lt;=12),Listas!$G$38,IF(AND(LQ76&gt;=1,LQ76&lt;=4),Listas!$G$39,"-"))))</f>
        <v>-</v>
      </c>
      <c r="DI76" s="226"/>
      <c r="DJ76" s="223"/>
      <c r="DK76" s="223"/>
      <c r="DL76" s="113" t="str">
        <f>IF(AND(LV76&gt;=32,LV76&lt;=80),Listas!$G$36,IF(AND(LV76&gt;=16,LV76&lt;=24),Listas!$G$37,IF(AND(LV76&gt;=5,LV76&lt;=12),Listas!$G$38,IF(AND(LV76&gt;=1,LV76&lt;=4),Listas!$G$39,"-"))))</f>
        <v>-</v>
      </c>
      <c r="DM76" s="226"/>
      <c r="DN76" s="223"/>
      <c r="DO76" s="223"/>
      <c r="DP76" s="113" t="str">
        <f>IF(AND(MA76&gt;=32,MA76&lt;=80),Listas!$G$36,IF(AND(MA76&gt;=16,MA76&lt;=24),Listas!$G$37,IF(AND(MA76&gt;=5,MA76&lt;=12),Listas!$G$38,IF(AND(MA76&gt;=1,MA76&lt;=4),Listas!$G$39,"-"))))</f>
        <v>-</v>
      </c>
      <c r="DQ76" s="226"/>
      <c r="DR76" s="223"/>
      <c r="DS76" s="223"/>
      <c r="DT76" s="113" t="str">
        <f>IF(AND(MF76&gt;=32,MF76&lt;=80),Listas!$G$36,IF(AND(MF76&gt;=16,MF76&lt;=24),Listas!$G$37,IF(AND(MF76&gt;=5,MF76&lt;=12),Listas!$G$38,IF(AND(MF76&gt;=1,MF76&lt;=4),Listas!$G$39,"-"))))</f>
        <v>-</v>
      </c>
      <c r="HM76" s="150" t="str">
        <f>IF('2.Datos'!A76&lt;&gt;"",'2.Datos'!A76,"")</f>
        <v/>
      </c>
      <c r="HN76" s="142" t="str">
        <f>IFERROR(VLOOKUP('2.Datos'!V76,Listas!$D$37:$E$41,2,FALSE),"")</f>
        <v/>
      </c>
      <c r="HO76" s="142" t="str">
        <f>IFERROR(VLOOKUP('2.Datos'!W76,Listas!$D$44:$E$48,2,FALSE),"")</f>
        <v/>
      </c>
      <c r="HP76" s="142" t="str">
        <f t="shared" si="53"/>
        <v/>
      </c>
      <c r="HQ76" s="151" t="str">
        <f t="shared" si="54"/>
        <v/>
      </c>
      <c r="HR76" s="103"/>
      <c r="HS76" s="142" t="str">
        <f>IFERROR(VLOOKUP('2.Datos'!AD76,Listas!$D$37:$E$41,2,FALSE),"")</f>
        <v/>
      </c>
      <c r="HT76" s="142" t="str">
        <f>IFERROR(VLOOKUP('2.Datos'!AE76,Listas!$D$44:$E$48,2,FALSE),"")</f>
        <v/>
      </c>
      <c r="HU76" s="151" t="str">
        <f t="shared" si="56"/>
        <v/>
      </c>
      <c r="HV76" s="151" t="str">
        <f t="shared" si="57"/>
        <v/>
      </c>
      <c r="HW76" s="103"/>
      <c r="HX76" s="142" t="str">
        <f>IFERROR(VLOOKUP('2.Datos'!AH76,Listas!$D$37:$E$41,2,FALSE),"")</f>
        <v/>
      </c>
      <c r="HY76" s="142" t="str">
        <f>IFERROR(VLOOKUP('2.Datos'!AI76,Listas!$D$44:$E$48,2,FALSE),"")</f>
        <v/>
      </c>
      <c r="HZ76" s="151" t="str">
        <f t="shared" si="58"/>
        <v/>
      </c>
      <c r="IA76" s="151" t="str">
        <f t="shared" si="59"/>
        <v/>
      </c>
      <c r="IB76" s="103"/>
      <c r="IC76" s="142" t="str">
        <f>IFERROR(VLOOKUP('2.Datos'!AL76,Listas!$D$37:$E$41,2,FALSE),"")</f>
        <v/>
      </c>
      <c r="ID76" s="142" t="str">
        <f>IFERROR(VLOOKUP('2.Datos'!AM76,Listas!$D$44:$E$48,2,FALSE),"")</f>
        <v/>
      </c>
      <c r="IE76" s="151" t="str">
        <f t="shared" si="60"/>
        <v/>
      </c>
      <c r="IF76" s="151" t="str">
        <f t="shared" si="61"/>
        <v/>
      </c>
      <c r="IG76" s="103"/>
      <c r="IH76" s="142" t="str">
        <f>IFERROR(VLOOKUP('2.Datos'!AP76,Listas!$D$37:$E$41,2,FALSE),"")</f>
        <v/>
      </c>
      <c r="II76" s="142" t="str">
        <f>IFERROR(VLOOKUP('2.Datos'!AQ76,Listas!$D$44:$E$48,2,FALSE),"")</f>
        <v/>
      </c>
      <c r="IJ76" s="151" t="str">
        <f t="shared" si="62"/>
        <v/>
      </c>
      <c r="IK76" s="151" t="str">
        <f t="shared" si="63"/>
        <v/>
      </c>
      <c r="IL76" s="103"/>
      <c r="IM76" s="142" t="str">
        <f>IFERROR(VLOOKUP('2.Datos'!AT76,Listas!$D$37:$E$41,2,FALSE),"")</f>
        <v/>
      </c>
      <c r="IN76" s="142" t="str">
        <f>IFERROR(VLOOKUP('2.Datos'!AU76,Listas!$D$44:$E$48,2,FALSE),"")</f>
        <v/>
      </c>
      <c r="IO76" s="151" t="str">
        <f t="shared" si="64"/>
        <v/>
      </c>
      <c r="IP76" s="151" t="str">
        <f t="shared" si="65"/>
        <v/>
      </c>
      <c r="IQ76" s="103"/>
      <c r="IR76" s="142" t="str">
        <f>IFERROR(VLOOKUP('2.Datos'!AX76,Listas!$D$37:$E$41,2,FALSE),"")</f>
        <v/>
      </c>
      <c r="IS76" s="142" t="str">
        <f>IFERROR(VLOOKUP('2.Datos'!AY76,Listas!$D$44:$E$48,2,FALSE),"")</f>
        <v/>
      </c>
      <c r="IT76" s="151" t="str">
        <f t="shared" si="66"/>
        <v/>
      </c>
      <c r="IU76" s="151" t="str">
        <f t="shared" si="67"/>
        <v/>
      </c>
      <c r="IV76" s="103"/>
      <c r="IW76" s="142" t="str">
        <f>IFERROR(VLOOKUP('2.Datos'!BB76,Listas!$D$37:$E$41,2,FALSE),"")</f>
        <v/>
      </c>
      <c r="IX76" s="142" t="str">
        <f>IFERROR(VLOOKUP('2.Datos'!BC76,Listas!$D$44:$E$48,2,FALSE),"")</f>
        <v/>
      </c>
      <c r="IY76" s="151" t="str">
        <f t="shared" si="68"/>
        <v/>
      </c>
      <c r="IZ76" s="151" t="str">
        <f t="shared" si="69"/>
        <v/>
      </c>
      <c r="JA76" s="103"/>
      <c r="JB76" s="142" t="str">
        <f>IFERROR(VLOOKUP('2.Datos'!BF76,Listas!$D$37:$E$41,2,FALSE),"")</f>
        <v/>
      </c>
      <c r="JC76" s="142" t="str">
        <f>IFERROR(VLOOKUP('2.Datos'!BG76,Listas!$D$44:$E$48,2,FALSE),"")</f>
        <v/>
      </c>
      <c r="JD76" s="151" t="str">
        <f t="shared" si="70"/>
        <v/>
      </c>
      <c r="JE76" s="151" t="str">
        <f t="shared" si="71"/>
        <v/>
      </c>
      <c r="JF76" s="103"/>
      <c r="JG76" s="142" t="str">
        <f>IFERROR(VLOOKUP('2.Datos'!BJ76,Listas!$D$37:$E$41,2,FALSE),"")</f>
        <v/>
      </c>
      <c r="JH76" s="142" t="str">
        <f>IFERROR(VLOOKUP('2.Datos'!BK76,Listas!$D$44:$E$48,2,FALSE),"")</f>
        <v/>
      </c>
      <c r="JI76" s="151" t="str">
        <f t="shared" si="72"/>
        <v/>
      </c>
      <c r="JJ76" s="151" t="str">
        <f t="shared" si="73"/>
        <v/>
      </c>
      <c r="JK76" s="103"/>
      <c r="JL76" s="142" t="str">
        <f>IFERROR(VLOOKUP('2.Datos'!BN76,Listas!$D$37:$E$41,2,FALSE),"")</f>
        <v/>
      </c>
      <c r="JM76" s="142" t="str">
        <f>IFERROR(VLOOKUP('2.Datos'!BO76,Listas!$D$44:$E$48,2,FALSE),"")</f>
        <v/>
      </c>
      <c r="JN76" s="151" t="str">
        <f t="shared" si="74"/>
        <v/>
      </c>
      <c r="JO76" s="151" t="str">
        <f t="shared" si="75"/>
        <v/>
      </c>
      <c r="JP76" s="103"/>
      <c r="JQ76" s="142" t="str">
        <f>IFERROR(VLOOKUP('2.Datos'!BR76,Listas!$D$37:$E$41,2,FALSE),"")</f>
        <v/>
      </c>
      <c r="JR76" s="142" t="str">
        <f>IFERROR(VLOOKUP('2.Datos'!BS76,Listas!$D$44:$E$48,2,FALSE),"")</f>
        <v/>
      </c>
      <c r="JS76" s="151" t="str">
        <f t="shared" si="76"/>
        <v/>
      </c>
      <c r="JT76" s="151" t="str">
        <f t="shared" si="77"/>
        <v/>
      </c>
      <c r="JU76" s="103"/>
      <c r="JV76" s="142" t="str">
        <f>IFERROR(VLOOKUP('2.Datos'!BV76,Listas!$D$37:$E$41,2,FALSE),"")</f>
        <v/>
      </c>
      <c r="JW76" s="142" t="str">
        <f>IFERROR(VLOOKUP('2.Datos'!BW76,Listas!$D$44:$E$48,2,FALSE),"")</f>
        <v/>
      </c>
      <c r="JX76" s="151" t="str">
        <f t="shared" si="78"/>
        <v/>
      </c>
      <c r="JY76" s="151" t="str">
        <f t="shared" si="79"/>
        <v/>
      </c>
      <c r="JZ76" s="103"/>
      <c r="KA76" s="142" t="str">
        <f>IFERROR(VLOOKUP('2.Datos'!BZ76,Listas!$D$37:$E$41,2,FALSE),"")</f>
        <v/>
      </c>
      <c r="KB76" s="142" t="str">
        <f>IFERROR(VLOOKUP('2.Datos'!CA76,Listas!$D$44:$E$48,2,FALSE),"")</f>
        <v/>
      </c>
      <c r="KC76" s="151" t="str">
        <f t="shared" si="80"/>
        <v/>
      </c>
      <c r="KD76" s="151" t="str">
        <f t="shared" si="81"/>
        <v/>
      </c>
      <c r="KE76" s="103"/>
      <c r="KF76" s="142" t="str">
        <f>IFERROR(VLOOKUP('2.Datos'!CD76,Listas!$D$37:$E$41,2,FALSE),"")</f>
        <v/>
      </c>
      <c r="KG76" s="142" t="str">
        <f>IFERROR(VLOOKUP('2.Datos'!CE76,Listas!$D$44:$E$48,2,FALSE),"")</f>
        <v/>
      </c>
      <c r="KH76" s="151" t="str">
        <f t="shared" si="82"/>
        <v/>
      </c>
      <c r="KI76" s="151" t="str">
        <f t="shared" si="83"/>
        <v/>
      </c>
      <c r="KJ76" s="103"/>
      <c r="KK76" s="142" t="str">
        <f>IFERROR(VLOOKUP('2.Datos'!CH76,Listas!$D$37:$E$41,2,FALSE),"")</f>
        <v/>
      </c>
      <c r="KL76" s="142" t="str">
        <f>IFERROR(VLOOKUP('2.Datos'!CI76,Listas!$D$44:$E$48,2,FALSE),"")</f>
        <v/>
      </c>
      <c r="KM76" s="151" t="str">
        <f t="shared" si="84"/>
        <v/>
      </c>
      <c r="KN76" s="151" t="str">
        <f t="shared" si="85"/>
        <v/>
      </c>
      <c r="KO76" s="103"/>
      <c r="KP76" s="142" t="str">
        <f>IFERROR(VLOOKUP('2.Datos'!CL76,Listas!$D$37:$E$41,2,FALSE),"")</f>
        <v/>
      </c>
      <c r="KQ76" s="142" t="str">
        <f>IFERROR(VLOOKUP('2.Datos'!CM76,Listas!$D$44:$E$48,2,FALSE),"")</f>
        <v/>
      </c>
      <c r="KR76" s="151" t="str">
        <f t="shared" si="86"/>
        <v/>
      </c>
      <c r="KS76" s="151" t="str">
        <f t="shared" si="87"/>
        <v/>
      </c>
      <c r="KT76" s="103"/>
      <c r="KU76" s="142" t="str">
        <f>IFERROR(VLOOKUP('2.Datos'!CP76,Listas!$D$37:$E$41,2,FALSE),"")</f>
        <v/>
      </c>
      <c r="KV76" s="142" t="str">
        <f>IFERROR(VLOOKUP('2.Datos'!CQ76,Listas!$D$44:$E$48,2,FALSE),"")</f>
        <v/>
      </c>
      <c r="KW76" s="151" t="str">
        <f t="shared" si="88"/>
        <v/>
      </c>
      <c r="KX76" s="151" t="str">
        <f t="shared" si="89"/>
        <v/>
      </c>
      <c r="KY76" s="103"/>
      <c r="KZ76" s="142" t="str">
        <f>IFERROR(VLOOKUP('2.Datos'!CT76,Listas!$D$37:$E$41,2,FALSE),"")</f>
        <v/>
      </c>
      <c r="LA76" s="142" t="str">
        <f>IFERROR(VLOOKUP('2.Datos'!CU76,Listas!$D$44:$E$48,2,FALSE),"")</f>
        <v/>
      </c>
      <c r="LB76" s="151" t="str">
        <f t="shared" si="90"/>
        <v/>
      </c>
      <c r="LC76" s="151" t="str">
        <f t="shared" si="91"/>
        <v/>
      </c>
      <c r="LD76" s="103"/>
      <c r="LE76" s="142" t="str">
        <f>IFERROR(VLOOKUP('2.Datos'!CX76,Listas!$D$37:$E$41,2,FALSE),"")</f>
        <v/>
      </c>
      <c r="LF76" s="142" t="str">
        <f>IFERROR(VLOOKUP('2.Datos'!CY76,Listas!$D$44:$E$48,2,FALSE),"")</f>
        <v/>
      </c>
      <c r="LG76" s="151" t="str">
        <f t="shared" si="92"/>
        <v/>
      </c>
      <c r="LH76" s="151" t="str">
        <f t="shared" si="93"/>
        <v/>
      </c>
      <c r="LI76" s="103"/>
      <c r="LJ76" s="142" t="str">
        <f>IFERROR(VLOOKUP('2.Datos'!DB76,Listas!$D$37:$E$41,2,FALSE),"")</f>
        <v/>
      </c>
      <c r="LK76" s="142" t="str">
        <f>IFERROR(VLOOKUP('2.Datos'!DC76,Listas!$D$44:$E$48,2,FALSE),"")</f>
        <v/>
      </c>
      <c r="LL76" s="151" t="str">
        <f t="shared" si="94"/>
        <v/>
      </c>
      <c r="LM76" s="151" t="str">
        <f t="shared" si="95"/>
        <v/>
      </c>
      <c r="LN76" s="103"/>
      <c r="LO76" s="142" t="str">
        <f>IFERROR(VLOOKUP('2.Datos'!DF76,Listas!$D$37:$E$41,2,FALSE),"")</f>
        <v/>
      </c>
      <c r="LP76" s="142" t="str">
        <f>IFERROR(VLOOKUP('2.Datos'!DG76,Listas!$D$44:$E$48,2,FALSE),"")</f>
        <v/>
      </c>
      <c r="LQ76" s="151" t="str">
        <f t="shared" si="96"/>
        <v/>
      </c>
      <c r="LR76" s="151" t="str">
        <f t="shared" si="97"/>
        <v/>
      </c>
      <c r="LS76" s="103"/>
      <c r="LT76" s="142" t="str">
        <f>IFERROR(VLOOKUP('2.Datos'!DJ76,Listas!$D$37:$E$41,2,FALSE),"")</f>
        <v/>
      </c>
      <c r="LU76" s="142" t="str">
        <f>IFERROR(VLOOKUP('2.Datos'!DK76,Listas!$D$44:$E$48,2,FALSE),"")</f>
        <v/>
      </c>
      <c r="LV76" s="151" t="str">
        <f t="shared" si="98"/>
        <v/>
      </c>
      <c r="LW76" s="151" t="str">
        <f t="shared" si="99"/>
        <v/>
      </c>
      <c r="LX76" s="103"/>
      <c r="LY76" s="142" t="str">
        <f>IFERROR(VLOOKUP('2.Datos'!DN76,Listas!$D$37:$E$41,2,FALSE),"")</f>
        <v/>
      </c>
      <c r="LZ76" s="142" t="str">
        <f>IFERROR(VLOOKUP('2.Datos'!DO76,Listas!$D$44:$E$48,2,FALSE),"")</f>
        <v/>
      </c>
      <c r="MA76" s="151" t="str">
        <f t="shared" si="100"/>
        <v/>
      </c>
      <c r="MB76" s="151" t="str">
        <f t="shared" si="101"/>
        <v/>
      </c>
      <c r="MC76" s="103"/>
      <c r="MD76" s="142" t="str">
        <f>IFERROR(VLOOKUP('2.Datos'!DR76,Listas!$D$37:$E$41,2,FALSE),"")</f>
        <v/>
      </c>
      <c r="ME76" s="142" t="str">
        <f>IFERROR(VLOOKUP('2.Datos'!DS76,Listas!$D$44:$E$48,2,FALSE),"")</f>
        <v/>
      </c>
      <c r="MF76" s="151" t="str">
        <f t="shared" si="102"/>
        <v/>
      </c>
      <c r="MG76" s="151" t="str">
        <f t="shared" si="103"/>
        <v/>
      </c>
      <c r="MH76"/>
    </row>
    <row r="77" spans="1:346" ht="46.5" customHeight="1" x14ac:dyDescent="0.25">
      <c r="A77" s="232"/>
      <c r="B77" s="223"/>
      <c r="C77" s="223"/>
      <c r="D77" s="225"/>
      <c r="E77" s="225"/>
      <c r="F77" s="226"/>
      <c r="G77" s="223"/>
      <c r="H77" s="226"/>
      <c r="I77" s="226"/>
      <c r="J77" s="226"/>
      <c r="K77" s="226"/>
      <c r="L77" s="227"/>
      <c r="M77" s="224"/>
      <c r="N77" s="228"/>
      <c r="O77" s="228"/>
      <c r="P77" s="228"/>
      <c r="Q77" s="228"/>
      <c r="R77" s="228"/>
      <c r="S77" s="228"/>
      <c r="T77" s="228"/>
      <c r="U77" s="228"/>
      <c r="V77" s="223"/>
      <c r="W77" s="223"/>
      <c r="X77" s="229" t="str">
        <f>IF(AND(HP77&gt;=32,HP77&lt;=80),Listas!$G$36,IF(AND(HP77&gt;=16,HP77&lt;=24),Listas!$G$37,IF(AND(HP77&gt;=5,HP77&lt;=12),Listas!$G$38,IF(AND(HP77&gt;=1,HP77&lt;=4),Listas!$G$39,"-"))))</f>
        <v>-</v>
      </c>
      <c r="Y77" s="230" t="str">
        <f t="shared" si="55"/>
        <v/>
      </c>
      <c r="Z77" s="230" t="str">
        <f>IFERROR(VLOOKUP(L77,Listas!$H$4:$I$8,2,FALSE),"")</f>
        <v/>
      </c>
      <c r="AA77" s="233"/>
      <c r="AB77" s="234"/>
      <c r="AC77" s="231"/>
      <c r="AD77" s="223"/>
      <c r="AE77" s="223"/>
      <c r="AF77" s="113" t="str">
        <f>IF(AND(HU77&gt;=32,HU77&lt;=80),Listas!$G$36,IF(AND(HU77&gt;=16,HU77&lt;=24),Listas!$G$37,IF(AND(HU77&gt;=5,HU77&lt;=12),Listas!$G$38,IF(AND(HU77&gt;=1,HU77&lt;=4),Listas!$G$39,"-"))))</f>
        <v>-</v>
      </c>
      <c r="AG77" s="226"/>
      <c r="AH77" s="223"/>
      <c r="AI77" s="223"/>
      <c r="AJ77" s="113" t="str">
        <f>IF(AND(HZ77&gt;=32,HZ77&lt;=80),Listas!$G$36,IF(AND(HZ77&gt;=16,HZ77&lt;=24),Listas!$G$37,IF(AND(HZ77&gt;=5,HZ77&lt;=12),Listas!$G$38,IF(AND(HZ77&gt;=1,HZ77&lt;=4),Listas!$G$39,"-"))))</f>
        <v>-</v>
      </c>
      <c r="AK77" s="226"/>
      <c r="AL77" s="223"/>
      <c r="AM77" s="223"/>
      <c r="AN77" s="113" t="str">
        <f>IF(AND(IE77&gt;=32,IE77&lt;=80),Listas!$G$36,IF(AND(IE77&gt;=16,IE77&lt;=24),Listas!$G$37,IF(AND(IE77&gt;=5,IE77&lt;=12),Listas!$G$38,IF(AND(IE77&gt;=1,IE77&lt;=4),Listas!$G$39,"-"))))</f>
        <v>-</v>
      </c>
      <c r="AO77" s="226"/>
      <c r="AP77" s="223"/>
      <c r="AQ77" s="223"/>
      <c r="AR77" s="113" t="str">
        <f>IF(AND(IJ77&gt;=32,IJ77&lt;=80),Listas!$G$36,IF(AND(IJ77&gt;=16,IJ77&lt;=24),Listas!$G$37,IF(AND(IJ77&gt;=5,IJ77&lt;=12),Listas!$G$38,IF(AND(IJ77&gt;=1,IJ77&lt;=4),Listas!$G$39,"-"))))</f>
        <v>-</v>
      </c>
      <c r="AS77" s="226"/>
      <c r="AT77" s="223"/>
      <c r="AU77" s="223"/>
      <c r="AV77" s="113" t="str">
        <f>IF(AND(IO77&gt;=32,IO77&lt;=80),Listas!$G$36,IF(AND(IO77&gt;=16,IO77&lt;=24),Listas!$G$37,IF(AND(IO77&gt;=5,IO77&lt;=12),Listas!$G$38,IF(AND(IO77&gt;=1,IO77&lt;=4),Listas!$G$39,"-"))))</f>
        <v>-</v>
      </c>
      <c r="AW77" s="226"/>
      <c r="AX77" s="223"/>
      <c r="AY77" s="223"/>
      <c r="AZ77" s="113" t="str">
        <f>IF(AND(IT77&gt;=32,IT77&lt;=80),Listas!$G$36,IF(AND(IT77&gt;=16,IT77&lt;=24),Listas!$G$37,IF(AND(IT77&gt;=5,IT77&lt;=12),Listas!$G$38,IF(AND(IT77&gt;=1,IT77&lt;=4),Listas!$G$39,"-"))))</f>
        <v>-</v>
      </c>
      <c r="BA77" s="226"/>
      <c r="BB77" s="223"/>
      <c r="BC77" s="223"/>
      <c r="BD77" s="113" t="str">
        <f>IF(AND(IY77&gt;=32,IY77&lt;=80),Listas!$G$36,IF(AND(IY77&gt;=16,IY77&lt;=24),Listas!$G$37,IF(AND(IY77&gt;=5,IY77&lt;=12),Listas!$G$38,IF(AND(IY77&gt;=1,IY77&lt;=4),Listas!$G$39,"-"))))</f>
        <v>-</v>
      </c>
      <c r="BE77" s="226"/>
      <c r="BF77" s="223"/>
      <c r="BG77" s="223"/>
      <c r="BH77" s="113" t="str">
        <f>IF(AND(JD77&gt;=32,JD77&lt;=80),Listas!$G$36,IF(AND(JD77&gt;=16,JD77&lt;=24),Listas!$G$37,IF(AND(JD77&gt;=5,JD77&lt;=12),Listas!$G$38,IF(AND(JD77&gt;=1,JD77&lt;=4),Listas!$G$39,"-"))))</f>
        <v>-</v>
      </c>
      <c r="BI77" s="226"/>
      <c r="BJ77" s="223"/>
      <c r="BK77" s="223"/>
      <c r="BL77" s="113" t="str">
        <f>IF(AND(JI77&gt;=32,JI77&lt;=80),Listas!$G$36,IF(AND(JI77&gt;=16,JI77&lt;=24),Listas!$G$37,IF(AND(JI77&gt;=5,JI77&lt;=12),Listas!$G$38,IF(AND(JI77&gt;=1,JI77&lt;=4),Listas!$G$39,"-"))))</f>
        <v>-</v>
      </c>
      <c r="BM77" s="226"/>
      <c r="BN77" s="223"/>
      <c r="BO77" s="223"/>
      <c r="BP77" s="113" t="str">
        <f>IF(AND(JN77&gt;=32,JN77&lt;=80),Listas!$G$36,IF(AND(JN77&gt;=16,JN77&lt;=24),Listas!$G$37,IF(AND(JN77&gt;=5,JN77&lt;=12),Listas!$G$38,IF(AND(JN77&gt;=1,JN77&lt;=4),Listas!$G$39,"-"))))</f>
        <v>-</v>
      </c>
      <c r="BQ77" s="226"/>
      <c r="BR77" s="223"/>
      <c r="BS77" s="223"/>
      <c r="BT77" s="113" t="str">
        <f>IF(AND(JS77&gt;=32,JS77&lt;=80),Listas!$G$36,IF(AND(JS77&gt;=16,JS77&lt;=24),Listas!$G$37,IF(AND(JS77&gt;=5,JS77&lt;=12),Listas!$G$38,IF(AND(JS77&gt;=1,JS77&lt;=4),Listas!$G$39,"-"))))</f>
        <v>-</v>
      </c>
      <c r="BU77" s="226"/>
      <c r="BV77" s="223"/>
      <c r="BW77" s="223"/>
      <c r="BX77" s="113" t="str">
        <f>IF(AND(JX77&gt;=32,JX77&lt;=80),Listas!$G$36,IF(AND(JX77&gt;=16,JX77&lt;=24),Listas!$G$37,IF(AND(JX77&gt;=5,JX77&lt;=12),Listas!$G$38,IF(AND(JX77&gt;=1,JX77&lt;=4),Listas!$G$39,"-"))))</f>
        <v>-</v>
      </c>
      <c r="BY77" s="226"/>
      <c r="BZ77" s="223"/>
      <c r="CA77" s="223"/>
      <c r="CB77" s="113" t="str">
        <f>IF(AND(KC77&gt;=32,KC77&lt;=80),Listas!$G$36,IF(AND(KC77&gt;=16,KC77&lt;=24),Listas!$G$37,IF(AND(KC77&gt;=5,KC77&lt;=12),Listas!$G$38,IF(AND(KC77&gt;=1,KC77&lt;=4),Listas!$G$39,"-"))))</f>
        <v>-</v>
      </c>
      <c r="CC77" s="226"/>
      <c r="CD77" s="223"/>
      <c r="CE77" s="223"/>
      <c r="CF77" s="113" t="str">
        <f>IF(AND(KH77&gt;=32,KH77&lt;=80),Listas!$G$36,IF(AND(KH77&gt;=16,KH77&lt;=24),Listas!$G$37,IF(AND(KH77&gt;=5,KH77&lt;=12),Listas!$G$38,IF(AND(KH77&gt;=1,KH77&lt;=4),Listas!$G$39,"-"))))</f>
        <v>-</v>
      </c>
      <c r="CG77" s="226"/>
      <c r="CH77" s="223"/>
      <c r="CI77" s="223"/>
      <c r="CJ77" s="113" t="str">
        <f>IF(AND(KM77&gt;=32,KM77&lt;=80),Listas!$G$36,IF(AND(KM77&gt;=16,KM77&lt;=24),Listas!$G$37,IF(AND(KM77&gt;=5,KM77&lt;=12),Listas!$G$38,IF(AND(KM77&gt;=1,KM77&lt;=4),Listas!$G$39,"-"))))</f>
        <v>-</v>
      </c>
      <c r="CK77" s="226"/>
      <c r="CL77" s="223"/>
      <c r="CM77" s="223"/>
      <c r="CN77" s="113" t="str">
        <f>IF(AND(KR77&gt;=32,KR77&lt;=80),Listas!$G$36,IF(AND(KR77&gt;=16,KR77&lt;=24),Listas!$G$37,IF(AND(KR77&gt;=5,KR77&lt;=12),Listas!$G$38,IF(AND(KR77&gt;=1,KR77&lt;=4),Listas!$G$39,"-"))))</f>
        <v>-</v>
      </c>
      <c r="CO77" s="226"/>
      <c r="CP77" s="223"/>
      <c r="CQ77" s="223"/>
      <c r="CR77" s="113" t="str">
        <f>IF(AND(KW77&gt;=32,KW77&lt;=80),Listas!$G$36,IF(AND(KW77&gt;=16,KW77&lt;=24),Listas!$G$37,IF(AND(KW77&gt;=5,KW77&lt;=12),Listas!$G$38,IF(AND(KW77&gt;=1,KW77&lt;=4),Listas!$G$39,"-"))))</f>
        <v>-</v>
      </c>
      <c r="CS77" s="226"/>
      <c r="CT77" s="223"/>
      <c r="CU77" s="223"/>
      <c r="CV77" s="113" t="str">
        <f>IF(AND(LB77&gt;=32,LB77&lt;=80),Listas!$G$36,IF(AND(LB77&gt;=16,LB77&lt;=24),Listas!$G$37,IF(AND(LB77&gt;=5,LB77&lt;=12),Listas!$G$38,IF(AND(LB77&gt;=1,LB77&lt;=4),Listas!$G$39,"-"))))</f>
        <v>-</v>
      </c>
      <c r="CW77" s="226"/>
      <c r="CX77" s="223"/>
      <c r="CY77" s="223"/>
      <c r="CZ77" s="113" t="str">
        <f>IF(AND(LG77&gt;=32,LG77&lt;=80),Listas!$G$36,IF(AND(LG77&gt;=16,LG77&lt;=24),Listas!$G$37,IF(AND(LG77&gt;=5,LG77&lt;=12),Listas!$G$38,IF(AND(LG77&gt;=1,LG77&lt;=4),Listas!$G$39,"-"))))</f>
        <v>-</v>
      </c>
      <c r="DA77" s="226"/>
      <c r="DB77" s="223"/>
      <c r="DC77" s="223"/>
      <c r="DD77" s="113" t="str">
        <f>IF(AND(LL77&gt;=32,LL77&lt;=80),Listas!$G$36,IF(AND(LL77&gt;=16,LL77&lt;=24),Listas!$G$37,IF(AND(LL77&gt;=5,LL77&lt;=12),Listas!$G$38,IF(AND(LL77&gt;=1,LL77&lt;=4),Listas!$G$39,"-"))))</f>
        <v>-</v>
      </c>
      <c r="DE77" s="226"/>
      <c r="DF77" s="223"/>
      <c r="DG77" s="223"/>
      <c r="DH77" s="113" t="str">
        <f>IF(AND(LQ77&gt;=32,LQ77&lt;=80),Listas!$G$36,IF(AND(LQ77&gt;=16,LQ77&lt;=24),Listas!$G$37,IF(AND(LQ77&gt;=5,LQ77&lt;=12),Listas!$G$38,IF(AND(LQ77&gt;=1,LQ77&lt;=4),Listas!$G$39,"-"))))</f>
        <v>-</v>
      </c>
      <c r="DI77" s="226"/>
      <c r="DJ77" s="223"/>
      <c r="DK77" s="223"/>
      <c r="DL77" s="113" t="str">
        <f>IF(AND(LV77&gt;=32,LV77&lt;=80),Listas!$G$36,IF(AND(LV77&gt;=16,LV77&lt;=24),Listas!$G$37,IF(AND(LV77&gt;=5,LV77&lt;=12),Listas!$G$38,IF(AND(LV77&gt;=1,LV77&lt;=4),Listas!$G$39,"-"))))</f>
        <v>-</v>
      </c>
      <c r="DM77" s="226"/>
      <c r="DN77" s="223"/>
      <c r="DO77" s="223"/>
      <c r="DP77" s="113" t="str">
        <f>IF(AND(MA77&gt;=32,MA77&lt;=80),Listas!$G$36,IF(AND(MA77&gt;=16,MA77&lt;=24),Listas!$G$37,IF(AND(MA77&gt;=5,MA77&lt;=12),Listas!$G$38,IF(AND(MA77&gt;=1,MA77&lt;=4),Listas!$G$39,"-"))))</f>
        <v>-</v>
      </c>
      <c r="DQ77" s="226"/>
      <c r="DR77" s="223"/>
      <c r="DS77" s="223"/>
      <c r="DT77" s="113" t="str">
        <f>IF(AND(MF77&gt;=32,MF77&lt;=80),Listas!$G$36,IF(AND(MF77&gt;=16,MF77&lt;=24),Listas!$G$37,IF(AND(MF77&gt;=5,MF77&lt;=12),Listas!$G$38,IF(AND(MF77&gt;=1,MF77&lt;=4),Listas!$G$39,"-"))))</f>
        <v>-</v>
      </c>
      <c r="HM77" s="150" t="str">
        <f>IF('2.Datos'!A77&lt;&gt;"",'2.Datos'!A77,"")</f>
        <v/>
      </c>
      <c r="HN77" s="142" t="str">
        <f>IFERROR(VLOOKUP('2.Datos'!V77,Listas!$D$37:$E$41,2,FALSE),"")</f>
        <v/>
      </c>
      <c r="HO77" s="142" t="str">
        <f>IFERROR(VLOOKUP('2.Datos'!W77,Listas!$D$44:$E$48,2,FALSE),"")</f>
        <v/>
      </c>
      <c r="HP77" s="142" t="str">
        <f t="shared" si="53"/>
        <v/>
      </c>
      <c r="HQ77" s="151" t="str">
        <f t="shared" si="54"/>
        <v/>
      </c>
      <c r="HR77" s="103"/>
      <c r="HS77" s="142" t="str">
        <f>IFERROR(VLOOKUP('2.Datos'!AD77,Listas!$D$37:$E$41,2,FALSE),"")</f>
        <v/>
      </c>
      <c r="HT77" s="142" t="str">
        <f>IFERROR(VLOOKUP('2.Datos'!AE77,Listas!$D$44:$E$48,2,FALSE),"")</f>
        <v/>
      </c>
      <c r="HU77" s="151" t="str">
        <f t="shared" si="56"/>
        <v/>
      </c>
      <c r="HV77" s="151" t="str">
        <f t="shared" si="57"/>
        <v/>
      </c>
      <c r="HW77" s="103"/>
      <c r="HX77" s="142" t="str">
        <f>IFERROR(VLOOKUP('2.Datos'!AH77,Listas!$D$37:$E$41,2,FALSE),"")</f>
        <v/>
      </c>
      <c r="HY77" s="142" t="str">
        <f>IFERROR(VLOOKUP('2.Datos'!AI77,Listas!$D$44:$E$48,2,FALSE),"")</f>
        <v/>
      </c>
      <c r="HZ77" s="151" t="str">
        <f t="shared" si="58"/>
        <v/>
      </c>
      <c r="IA77" s="151" t="str">
        <f t="shared" si="59"/>
        <v/>
      </c>
      <c r="IB77" s="103"/>
      <c r="IC77" s="142" t="str">
        <f>IFERROR(VLOOKUP('2.Datos'!AL77,Listas!$D$37:$E$41,2,FALSE),"")</f>
        <v/>
      </c>
      <c r="ID77" s="142" t="str">
        <f>IFERROR(VLOOKUP('2.Datos'!AM77,Listas!$D$44:$E$48,2,FALSE),"")</f>
        <v/>
      </c>
      <c r="IE77" s="151" t="str">
        <f t="shared" si="60"/>
        <v/>
      </c>
      <c r="IF77" s="151" t="str">
        <f t="shared" si="61"/>
        <v/>
      </c>
      <c r="IG77" s="103"/>
      <c r="IH77" s="142" t="str">
        <f>IFERROR(VLOOKUP('2.Datos'!AP77,Listas!$D$37:$E$41,2,FALSE),"")</f>
        <v/>
      </c>
      <c r="II77" s="142" t="str">
        <f>IFERROR(VLOOKUP('2.Datos'!AQ77,Listas!$D$44:$E$48,2,FALSE),"")</f>
        <v/>
      </c>
      <c r="IJ77" s="151" t="str">
        <f t="shared" si="62"/>
        <v/>
      </c>
      <c r="IK77" s="151" t="str">
        <f t="shared" si="63"/>
        <v/>
      </c>
      <c r="IL77" s="103"/>
      <c r="IM77" s="142" t="str">
        <f>IFERROR(VLOOKUP('2.Datos'!AT77,Listas!$D$37:$E$41,2,FALSE),"")</f>
        <v/>
      </c>
      <c r="IN77" s="142" t="str">
        <f>IFERROR(VLOOKUP('2.Datos'!AU77,Listas!$D$44:$E$48,2,FALSE),"")</f>
        <v/>
      </c>
      <c r="IO77" s="151" t="str">
        <f t="shared" si="64"/>
        <v/>
      </c>
      <c r="IP77" s="151" t="str">
        <f t="shared" si="65"/>
        <v/>
      </c>
      <c r="IQ77" s="103"/>
      <c r="IR77" s="142" t="str">
        <f>IFERROR(VLOOKUP('2.Datos'!AX77,Listas!$D$37:$E$41,2,FALSE),"")</f>
        <v/>
      </c>
      <c r="IS77" s="142" t="str">
        <f>IFERROR(VLOOKUP('2.Datos'!AY77,Listas!$D$44:$E$48,2,FALSE),"")</f>
        <v/>
      </c>
      <c r="IT77" s="151" t="str">
        <f t="shared" si="66"/>
        <v/>
      </c>
      <c r="IU77" s="151" t="str">
        <f t="shared" si="67"/>
        <v/>
      </c>
      <c r="IV77" s="103"/>
      <c r="IW77" s="142" t="str">
        <f>IFERROR(VLOOKUP('2.Datos'!BB77,Listas!$D$37:$E$41,2,FALSE),"")</f>
        <v/>
      </c>
      <c r="IX77" s="142" t="str">
        <f>IFERROR(VLOOKUP('2.Datos'!BC77,Listas!$D$44:$E$48,2,FALSE),"")</f>
        <v/>
      </c>
      <c r="IY77" s="151" t="str">
        <f t="shared" si="68"/>
        <v/>
      </c>
      <c r="IZ77" s="151" t="str">
        <f t="shared" si="69"/>
        <v/>
      </c>
      <c r="JA77" s="103"/>
      <c r="JB77" s="142" t="str">
        <f>IFERROR(VLOOKUP('2.Datos'!BF77,Listas!$D$37:$E$41,2,FALSE),"")</f>
        <v/>
      </c>
      <c r="JC77" s="142" t="str">
        <f>IFERROR(VLOOKUP('2.Datos'!BG77,Listas!$D$44:$E$48,2,FALSE),"")</f>
        <v/>
      </c>
      <c r="JD77" s="151" t="str">
        <f t="shared" si="70"/>
        <v/>
      </c>
      <c r="JE77" s="151" t="str">
        <f t="shared" si="71"/>
        <v/>
      </c>
      <c r="JF77" s="103"/>
      <c r="JG77" s="142" t="str">
        <f>IFERROR(VLOOKUP('2.Datos'!BJ77,Listas!$D$37:$E$41,2,FALSE),"")</f>
        <v/>
      </c>
      <c r="JH77" s="142" t="str">
        <f>IFERROR(VLOOKUP('2.Datos'!BK77,Listas!$D$44:$E$48,2,FALSE),"")</f>
        <v/>
      </c>
      <c r="JI77" s="151" t="str">
        <f t="shared" si="72"/>
        <v/>
      </c>
      <c r="JJ77" s="151" t="str">
        <f t="shared" si="73"/>
        <v/>
      </c>
      <c r="JK77" s="103"/>
      <c r="JL77" s="142" t="str">
        <f>IFERROR(VLOOKUP('2.Datos'!BN77,Listas!$D$37:$E$41,2,FALSE),"")</f>
        <v/>
      </c>
      <c r="JM77" s="142" t="str">
        <f>IFERROR(VLOOKUP('2.Datos'!BO77,Listas!$D$44:$E$48,2,FALSE),"")</f>
        <v/>
      </c>
      <c r="JN77" s="151" t="str">
        <f t="shared" si="74"/>
        <v/>
      </c>
      <c r="JO77" s="151" t="str">
        <f t="shared" si="75"/>
        <v/>
      </c>
      <c r="JP77" s="103"/>
      <c r="JQ77" s="142" t="str">
        <f>IFERROR(VLOOKUP('2.Datos'!BR77,Listas!$D$37:$E$41,2,FALSE),"")</f>
        <v/>
      </c>
      <c r="JR77" s="142" t="str">
        <f>IFERROR(VLOOKUP('2.Datos'!BS77,Listas!$D$44:$E$48,2,FALSE),"")</f>
        <v/>
      </c>
      <c r="JS77" s="151" t="str">
        <f t="shared" si="76"/>
        <v/>
      </c>
      <c r="JT77" s="151" t="str">
        <f t="shared" si="77"/>
        <v/>
      </c>
      <c r="JU77" s="103"/>
      <c r="JV77" s="142" t="str">
        <f>IFERROR(VLOOKUP('2.Datos'!BV77,Listas!$D$37:$E$41,2,FALSE),"")</f>
        <v/>
      </c>
      <c r="JW77" s="142" t="str">
        <f>IFERROR(VLOOKUP('2.Datos'!BW77,Listas!$D$44:$E$48,2,FALSE),"")</f>
        <v/>
      </c>
      <c r="JX77" s="151" t="str">
        <f t="shared" si="78"/>
        <v/>
      </c>
      <c r="JY77" s="151" t="str">
        <f t="shared" si="79"/>
        <v/>
      </c>
      <c r="JZ77" s="103"/>
      <c r="KA77" s="142" t="str">
        <f>IFERROR(VLOOKUP('2.Datos'!BZ77,Listas!$D$37:$E$41,2,FALSE),"")</f>
        <v/>
      </c>
      <c r="KB77" s="142" t="str">
        <f>IFERROR(VLOOKUP('2.Datos'!CA77,Listas!$D$44:$E$48,2,FALSE),"")</f>
        <v/>
      </c>
      <c r="KC77" s="151" t="str">
        <f t="shared" si="80"/>
        <v/>
      </c>
      <c r="KD77" s="151" t="str">
        <f t="shared" si="81"/>
        <v/>
      </c>
      <c r="KE77" s="103"/>
      <c r="KF77" s="142" t="str">
        <f>IFERROR(VLOOKUP('2.Datos'!CD77,Listas!$D$37:$E$41,2,FALSE),"")</f>
        <v/>
      </c>
      <c r="KG77" s="142" t="str">
        <f>IFERROR(VLOOKUP('2.Datos'!CE77,Listas!$D$44:$E$48,2,FALSE),"")</f>
        <v/>
      </c>
      <c r="KH77" s="151" t="str">
        <f t="shared" si="82"/>
        <v/>
      </c>
      <c r="KI77" s="151" t="str">
        <f t="shared" si="83"/>
        <v/>
      </c>
      <c r="KJ77" s="103"/>
      <c r="KK77" s="142" t="str">
        <f>IFERROR(VLOOKUP('2.Datos'!CH77,Listas!$D$37:$E$41,2,FALSE),"")</f>
        <v/>
      </c>
      <c r="KL77" s="142" t="str">
        <f>IFERROR(VLOOKUP('2.Datos'!CI77,Listas!$D$44:$E$48,2,FALSE),"")</f>
        <v/>
      </c>
      <c r="KM77" s="151" t="str">
        <f t="shared" si="84"/>
        <v/>
      </c>
      <c r="KN77" s="151" t="str">
        <f t="shared" si="85"/>
        <v/>
      </c>
      <c r="KO77" s="103"/>
      <c r="KP77" s="142" t="str">
        <f>IFERROR(VLOOKUP('2.Datos'!CL77,Listas!$D$37:$E$41,2,FALSE),"")</f>
        <v/>
      </c>
      <c r="KQ77" s="142" t="str">
        <f>IFERROR(VLOOKUP('2.Datos'!CM77,Listas!$D$44:$E$48,2,FALSE),"")</f>
        <v/>
      </c>
      <c r="KR77" s="151" t="str">
        <f t="shared" si="86"/>
        <v/>
      </c>
      <c r="KS77" s="151" t="str">
        <f t="shared" si="87"/>
        <v/>
      </c>
      <c r="KT77" s="103"/>
      <c r="KU77" s="142" t="str">
        <f>IFERROR(VLOOKUP('2.Datos'!CP77,Listas!$D$37:$E$41,2,FALSE),"")</f>
        <v/>
      </c>
      <c r="KV77" s="142" t="str">
        <f>IFERROR(VLOOKUP('2.Datos'!CQ77,Listas!$D$44:$E$48,2,FALSE),"")</f>
        <v/>
      </c>
      <c r="KW77" s="151" t="str">
        <f t="shared" si="88"/>
        <v/>
      </c>
      <c r="KX77" s="151" t="str">
        <f t="shared" si="89"/>
        <v/>
      </c>
      <c r="KY77" s="103"/>
      <c r="KZ77" s="142" t="str">
        <f>IFERROR(VLOOKUP('2.Datos'!CT77,Listas!$D$37:$E$41,2,FALSE),"")</f>
        <v/>
      </c>
      <c r="LA77" s="142" t="str">
        <f>IFERROR(VLOOKUP('2.Datos'!CU77,Listas!$D$44:$E$48,2,FALSE),"")</f>
        <v/>
      </c>
      <c r="LB77" s="151" t="str">
        <f t="shared" si="90"/>
        <v/>
      </c>
      <c r="LC77" s="151" t="str">
        <f t="shared" si="91"/>
        <v/>
      </c>
      <c r="LD77" s="103"/>
      <c r="LE77" s="142" t="str">
        <f>IFERROR(VLOOKUP('2.Datos'!CX77,Listas!$D$37:$E$41,2,FALSE),"")</f>
        <v/>
      </c>
      <c r="LF77" s="142" t="str">
        <f>IFERROR(VLOOKUP('2.Datos'!CY77,Listas!$D$44:$E$48,2,FALSE),"")</f>
        <v/>
      </c>
      <c r="LG77" s="151" t="str">
        <f t="shared" si="92"/>
        <v/>
      </c>
      <c r="LH77" s="151" t="str">
        <f t="shared" si="93"/>
        <v/>
      </c>
      <c r="LI77" s="103"/>
      <c r="LJ77" s="142" t="str">
        <f>IFERROR(VLOOKUP('2.Datos'!DB77,Listas!$D$37:$E$41,2,FALSE),"")</f>
        <v/>
      </c>
      <c r="LK77" s="142" t="str">
        <f>IFERROR(VLOOKUP('2.Datos'!DC77,Listas!$D$44:$E$48,2,FALSE),"")</f>
        <v/>
      </c>
      <c r="LL77" s="151" t="str">
        <f t="shared" si="94"/>
        <v/>
      </c>
      <c r="LM77" s="151" t="str">
        <f t="shared" si="95"/>
        <v/>
      </c>
      <c r="LN77" s="103"/>
      <c r="LO77" s="142" t="str">
        <f>IFERROR(VLOOKUP('2.Datos'!DF77,Listas!$D$37:$E$41,2,FALSE),"")</f>
        <v/>
      </c>
      <c r="LP77" s="142" t="str">
        <f>IFERROR(VLOOKUP('2.Datos'!DG77,Listas!$D$44:$E$48,2,FALSE),"")</f>
        <v/>
      </c>
      <c r="LQ77" s="151" t="str">
        <f t="shared" si="96"/>
        <v/>
      </c>
      <c r="LR77" s="151" t="str">
        <f t="shared" si="97"/>
        <v/>
      </c>
      <c r="LS77" s="103"/>
      <c r="LT77" s="142" t="str">
        <f>IFERROR(VLOOKUP('2.Datos'!DJ77,Listas!$D$37:$E$41,2,FALSE),"")</f>
        <v/>
      </c>
      <c r="LU77" s="142" t="str">
        <f>IFERROR(VLOOKUP('2.Datos'!DK77,Listas!$D$44:$E$48,2,FALSE),"")</f>
        <v/>
      </c>
      <c r="LV77" s="151" t="str">
        <f t="shared" si="98"/>
        <v/>
      </c>
      <c r="LW77" s="151" t="str">
        <f t="shared" si="99"/>
        <v/>
      </c>
      <c r="LX77" s="103"/>
      <c r="LY77" s="142" t="str">
        <f>IFERROR(VLOOKUP('2.Datos'!DN77,Listas!$D$37:$E$41,2,FALSE),"")</f>
        <v/>
      </c>
      <c r="LZ77" s="142" t="str">
        <f>IFERROR(VLOOKUP('2.Datos'!DO77,Listas!$D$44:$E$48,2,FALSE),"")</f>
        <v/>
      </c>
      <c r="MA77" s="151" t="str">
        <f t="shared" si="100"/>
        <v/>
      </c>
      <c r="MB77" s="151" t="str">
        <f t="shared" si="101"/>
        <v/>
      </c>
      <c r="MC77" s="103"/>
      <c r="MD77" s="142" t="str">
        <f>IFERROR(VLOOKUP('2.Datos'!DR77,Listas!$D$37:$E$41,2,FALSE),"")</f>
        <v/>
      </c>
      <c r="ME77" s="142" t="str">
        <f>IFERROR(VLOOKUP('2.Datos'!DS77,Listas!$D$44:$E$48,2,FALSE),"")</f>
        <v/>
      </c>
      <c r="MF77" s="151" t="str">
        <f t="shared" si="102"/>
        <v/>
      </c>
      <c r="MG77" s="151" t="str">
        <f t="shared" si="103"/>
        <v/>
      </c>
      <c r="MH77"/>
    </row>
    <row r="78" spans="1:346" ht="46.5" customHeight="1" x14ac:dyDescent="0.25">
      <c r="A78" s="232"/>
      <c r="B78" s="223"/>
      <c r="C78" s="223"/>
      <c r="D78" s="225"/>
      <c r="E78" s="225"/>
      <c r="F78" s="226"/>
      <c r="G78" s="223"/>
      <c r="H78" s="226"/>
      <c r="I78" s="226"/>
      <c r="J78" s="226"/>
      <c r="K78" s="226"/>
      <c r="L78" s="227"/>
      <c r="M78" s="224"/>
      <c r="N78" s="228"/>
      <c r="O78" s="228"/>
      <c r="P78" s="228"/>
      <c r="Q78" s="228"/>
      <c r="R78" s="228"/>
      <c r="S78" s="228"/>
      <c r="T78" s="228"/>
      <c r="U78" s="228"/>
      <c r="V78" s="223"/>
      <c r="W78" s="223"/>
      <c r="X78" s="229" t="str">
        <f>IF(AND(HP78&gt;=32,HP78&lt;=80),Listas!$G$36,IF(AND(HP78&gt;=16,HP78&lt;=24),Listas!$G$37,IF(AND(HP78&gt;=5,HP78&lt;=12),Listas!$G$38,IF(AND(HP78&gt;=1,HP78&lt;=4),Listas!$G$39,"-"))))</f>
        <v>-</v>
      </c>
      <c r="Y78" s="230" t="str">
        <f t="shared" si="55"/>
        <v/>
      </c>
      <c r="Z78" s="230" t="str">
        <f>IFERROR(VLOOKUP(L78,Listas!$H$4:$I$8,2,FALSE),"")</f>
        <v/>
      </c>
      <c r="AA78" s="233"/>
      <c r="AB78" s="234"/>
      <c r="AC78" s="231"/>
      <c r="AD78" s="223"/>
      <c r="AE78" s="223"/>
      <c r="AF78" s="113" t="str">
        <f>IF(AND(HU78&gt;=32,HU78&lt;=80),Listas!$G$36,IF(AND(HU78&gt;=16,HU78&lt;=24),Listas!$G$37,IF(AND(HU78&gt;=5,HU78&lt;=12),Listas!$G$38,IF(AND(HU78&gt;=1,HU78&lt;=4),Listas!$G$39,"-"))))</f>
        <v>-</v>
      </c>
      <c r="AG78" s="226"/>
      <c r="AH78" s="223"/>
      <c r="AI78" s="223"/>
      <c r="AJ78" s="113" t="str">
        <f>IF(AND(HZ78&gt;=32,HZ78&lt;=80),Listas!$G$36,IF(AND(HZ78&gt;=16,HZ78&lt;=24),Listas!$G$37,IF(AND(HZ78&gt;=5,HZ78&lt;=12),Listas!$G$38,IF(AND(HZ78&gt;=1,HZ78&lt;=4),Listas!$G$39,"-"))))</f>
        <v>-</v>
      </c>
      <c r="AK78" s="226"/>
      <c r="AL78" s="223"/>
      <c r="AM78" s="223"/>
      <c r="AN78" s="113" t="str">
        <f>IF(AND(IE78&gt;=32,IE78&lt;=80),Listas!$G$36,IF(AND(IE78&gt;=16,IE78&lt;=24),Listas!$G$37,IF(AND(IE78&gt;=5,IE78&lt;=12),Listas!$G$38,IF(AND(IE78&gt;=1,IE78&lt;=4),Listas!$G$39,"-"))))</f>
        <v>-</v>
      </c>
      <c r="AO78" s="226"/>
      <c r="AP78" s="223"/>
      <c r="AQ78" s="223"/>
      <c r="AR78" s="113" t="str">
        <f>IF(AND(IJ78&gt;=32,IJ78&lt;=80),Listas!$G$36,IF(AND(IJ78&gt;=16,IJ78&lt;=24),Listas!$G$37,IF(AND(IJ78&gt;=5,IJ78&lt;=12),Listas!$G$38,IF(AND(IJ78&gt;=1,IJ78&lt;=4),Listas!$G$39,"-"))))</f>
        <v>-</v>
      </c>
      <c r="AS78" s="226"/>
      <c r="AT78" s="223"/>
      <c r="AU78" s="223"/>
      <c r="AV78" s="113" t="str">
        <f>IF(AND(IO78&gt;=32,IO78&lt;=80),Listas!$G$36,IF(AND(IO78&gt;=16,IO78&lt;=24),Listas!$G$37,IF(AND(IO78&gt;=5,IO78&lt;=12),Listas!$G$38,IF(AND(IO78&gt;=1,IO78&lt;=4),Listas!$G$39,"-"))))</f>
        <v>-</v>
      </c>
      <c r="AW78" s="226"/>
      <c r="AX78" s="223"/>
      <c r="AY78" s="223"/>
      <c r="AZ78" s="113" t="str">
        <f>IF(AND(IT78&gt;=32,IT78&lt;=80),Listas!$G$36,IF(AND(IT78&gt;=16,IT78&lt;=24),Listas!$G$37,IF(AND(IT78&gt;=5,IT78&lt;=12),Listas!$G$38,IF(AND(IT78&gt;=1,IT78&lt;=4),Listas!$G$39,"-"))))</f>
        <v>-</v>
      </c>
      <c r="BA78" s="226"/>
      <c r="BB78" s="223"/>
      <c r="BC78" s="223"/>
      <c r="BD78" s="113" t="str">
        <f>IF(AND(IY78&gt;=32,IY78&lt;=80),Listas!$G$36,IF(AND(IY78&gt;=16,IY78&lt;=24),Listas!$G$37,IF(AND(IY78&gt;=5,IY78&lt;=12),Listas!$G$38,IF(AND(IY78&gt;=1,IY78&lt;=4),Listas!$G$39,"-"))))</f>
        <v>-</v>
      </c>
      <c r="BE78" s="226"/>
      <c r="BF78" s="223"/>
      <c r="BG78" s="223"/>
      <c r="BH78" s="113" t="str">
        <f>IF(AND(JD78&gt;=32,JD78&lt;=80),Listas!$G$36,IF(AND(JD78&gt;=16,JD78&lt;=24),Listas!$G$37,IF(AND(JD78&gt;=5,JD78&lt;=12),Listas!$G$38,IF(AND(JD78&gt;=1,JD78&lt;=4),Listas!$G$39,"-"))))</f>
        <v>-</v>
      </c>
      <c r="BI78" s="226"/>
      <c r="BJ78" s="223"/>
      <c r="BK78" s="223"/>
      <c r="BL78" s="113" t="str">
        <f>IF(AND(JI78&gt;=32,JI78&lt;=80),Listas!$G$36,IF(AND(JI78&gt;=16,JI78&lt;=24),Listas!$G$37,IF(AND(JI78&gt;=5,JI78&lt;=12),Listas!$G$38,IF(AND(JI78&gt;=1,JI78&lt;=4),Listas!$G$39,"-"))))</f>
        <v>-</v>
      </c>
      <c r="BM78" s="226"/>
      <c r="BN78" s="223"/>
      <c r="BO78" s="223"/>
      <c r="BP78" s="113" t="str">
        <f>IF(AND(JN78&gt;=32,JN78&lt;=80),Listas!$G$36,IF(AND(JN78&gt;=16,JN78&lt;=24),Listas!$G$37,IF(AND(JN78&gt;=5,JN78&lt;=12),Listas!$G$38,IF(AND(JN78&gt;=1,JN78&lt;=4),Listas!$G$39,"-"))))</f>
        <v>-</v>
      </c>
      <c r="BQ78" s="226"/>
      <c r="BR78" s="223"/>
      <c r="BS78" s="223"/>
      <c r="BT78" s="113" t="str">
        <f>IF(AND(JS78&gt;=32,JS78&lt;=80),Listas!$G$36,IF(AND(JS78&gt;=16,JS78&lt;=24),Listas!$G$37,IF(AND(JS78&gt;=5,JS78&lt;=12),Listas!$G$38,IF(AND(JS78&gt;=1,JS78&lt;=4),Listas!$G$39,"-"))))</f>
        <v>-</v>
      </c>
      <c r="BU78" s="226"/>
      <c r="BV78" s="223"/>
      <c r="BW78" s="223"/>
      <c r="BX78" s="113" t="str">
        <f>IF(AND(JX78&gt;=32,JX78&lt;=80),Listas!$G$36,IF(AND(JX78&gt;=16,JX78&lt;=24),Listas!$G$37,IF(AND(JX78&gt;=5,JX78&lt;=12),Listas!$G$38,IF(AND(JX78&gt;=1,JX78&lt;=4),Listas!$G$39,"-"))))</f>
        <v>-</v>
      </c>
      <c r="BY78" s="226"/>
      <c r="BZ78" s="223"/>
      <c r="CA78" s="223"/>
      <c r="CB78" s="113" t="str">
        <f>IF(AND(KC78&gt;=32,KC78&lt;=80),Listas!$G$36,IF(AND(KC78&gt;=16,KC78&lt;=24),Listas!$G$37,IF(AND(KC78&gt;=5,KC78&lt;=12),Listas!$G$38,IF(AND(KC78&gt;=1,KC78&lt;=4),Listas!$G$39,"-"))))</f>
        <v>-</v>
      </c>
      <c r="CC78" s="226"/>
      <c r="CD78" s="223"/>
      <c r="CE78" s="223"/>
      <c r="CF78" s="113" t="str">
        <f>IF(AND(KH78&gt;=32,KH78&lt;=80),Listas!$G$36,IF(AND(KH78&gt;=16,KH78&lt;=24),Listas!$G$37,IF(AND(KH78&gt;=5,KH78&lt;=12),Listas!$G$38,IF(AND(KH78&gt;=1,KH78&lt;=4),Listas!$G$39,"-"))))</f>
        <v>-</v>
      </c>
      <c r="CG78" s="226"/>
      <c r="CH78" s="223"/>
      <c r="CI78" s="223"/>
      <c r="CJ78" s="113" t="str">
        <f>IF(AND(KM78&gt;=32,KM78&lt;=80),Listas!$G$36,IF(AND(KM78&gt;=16,KM78&lt;=24),Listas!$G$37,IF(AND(KM78&gt;=5,KM78&lt;=12),Listas!$G$38,IF(AND(KM78&gt;=1,KM78&lt;=4),Listas!$G$39,"-"))))</f>
        <v>-</v>
      </c>
      <c r="CK78" s="226"/>
      <c r="CL78" s="223"/>
      <c r="CM78" s="223"/>
      <c r="CN78" s="113" t="str">
        <f>IF(AND(KR78&gt;=32,KR78&lt;=80),Listas!$G$36,IF(AND(KR78&gt;=16,KR78&lt;=24),Listas!$G$37,IF(AND(KR78&gt;=5,KR78&lt;=12),Listas!$G$38,IF(AND(KR78&gt;=1,KR78&lt;=4),Listas!$G$39,"-"))))</f>
        <v>-</v>
      </c>
      <c r="CO78" s="226"/>
      <c r="CP78" s="223"/>
      <c r="CQ78" s="223"/>
      <c r="CR78" s="113" t="str">
        <f>IF(AND(KW78&gt;=32,KW78&lt;=80),Listas!$G$36,IF(AND(KW78&gt;=16,KW78&lt;=24),Listas!$G$37,IF(AND(KW78&gt;=5,KW78&lt;=12),Listas!$G$38,IF(AND(KW78&gt;=1,KW78&lt;=4),Listas!$G$39,"-"))))</f>
        <v>-</v>
      </c>
      <c r="CS78" s="226"/>
      <c r="CT78" s="223"/>
      <c r="CU78" s="223"/>
      <c r="CV78" s="113" t="str">
        <f>IF(AND(LB78&gt;=32,LB78&lt;=80),Listas!$G$36,IF(AND(LB78&gt;=16,LB78&lt;=24),Listas!$G$37,IF(AND(LB78&gt;=5,LB78&lt;=12),Listas!$G$38,IF(AND(LB78&gt;=1,LB78&lt;=4),Listas!$G$39,"-"))))</f>
        <v>-</v>
      </c>
      <c r="CW78" s="226"/>
      <c r="CX78" s="223"/>
      <c r="CY78" s="223"/>
      <c r="CZ78" s="113" t="str">
        <f>IF(AND(LG78&gt;=32,LG78&lt;=80),Listas!$G$36,IF(AND(LG78&gt;=16,LG78&lt;=24),Listas!$G$37,IF(AND(LG78&gt;=5,LG78&lt;=12),Listas!$G$38,IF(AND(LG78&gt;=1,LG78&lt;=4),Listas!$G$39,"-"))))</f>
        <v>-</v>
      </c>
      <c r="DA78" s="226"/>
      <c r="DB78" s="223"/>
      <c r="DC78" s="223"/>
      <c r="DD78" s="113" t="str">
        <f>IF(AND(LL78&gt;=32,LL78&lt;=80),Listas!$G$36,IF(AND(LL78&gt;=16,LL78&lt;=24),Listas!$G$37,IF(AND(LL78&gt;=5,LL78&lt;=12),Listas!$G$38,IF(AND(LL78&gt;=1,LL78&lt;=4),Listas!$G$39,"-"))))</f>
        <v>-</v>
      </c>
      <c r="DE78" s="226"/>
      <c r="DF78" s="223"/>
      <c r="DG78" s="223"/>
      <c r="DH78" s="113" t="str">
        <f>IF(AND(LQ78&gt;=32,LQ78&lt;=80),Listas!$G$36,IF(AND(LQ78&gt;=16,LQ78&lt;=24),Listas!$G$37,IF(AND(LQ78&gt;=5,LQ78&lt;=12),Listas!$G$38,IF(AND(LQ78&gt;=1,LQ78&lt;=4),Listas!$G$39,"-"))))</f>
        <v>-</v>
      </c>
      <c r="DI78" s="226"/>
      <c r="DJ78" s="223"/>
      <c r="DK78" s="223"/>
      <c r="DL78" s="113" t="str">
        <f>IF(AND(LV78&gt;=32,LV78&lt;=80),Listas!$G$36,IF(AND(LV78&gt;=16,LV78&lt;=24),Listas!$G$37,IF(AND(LV78&gt;=5,LV78&lt;=12),Listas!$G$38,IF(AND(LV78&gt;=1,LV78&lt;=4),Listas!$G$39,"-"))))</f>
        <v>-</v>
      </c>
      <c r="DM78" s="226"/>
      <c r="DN78" s="223"/>
      <c r="DO78" s="223"/>
      <c r="DP78" s="113" t="str">
        <f>IF(AND(MA78&gt;=32,MA78&lt;=80),Listas!$G$36,IF(AND(MA78&gt;=16,MA78&lt;=24),Listas!$G$37,IF(AND(MA78&gt;=5,MA78&lt;=12),Listas!$G$38,IF(AND(MA78&gt;=1,MA78&lt;=4),Listas!$G$39,"-"))))</f>
        <v>-</v>
      </c>
      <c r="DQ78" s="226"/>
      <c r="DR78" s="223"/>
      <c r="DS78" s="223"/>
      <c r="DT78" s="113" t="str">
        <f>IF(AND(MF78&gt;=32,MF78&lt;=80),Listas!$G$36,IF(AND(MF78&gt;=16,MF78&lt;=24),Listas!$G$37,IF(AND(MF78&gt;=5,MF78&lt;=12),Listas!$G$38,IF(AND(MF78&gt;=1,MF78&lt;=4),Listas!$G$39,"-"))))</f>
        <v>-</v>
      </c>
      <c r="HM78" s="150" t="str">
        <f>IF('2.Datos'!A78&lt;&gt;"",'2.Datos'!A78,"")</f>
        <v/>
      </c>
      <c r="HN78" s="142" t="str">
        <f>IFERROR(VLOOKUP('2.Datos'!V78,Listas!$D$37:$E$41,2,FALSE),"")</f>
        <v/>
      </c>
      <c r="HO78" s="142" t="str">
        <f>IFERROR(VLOOKUP('2.Datos'!W78,Listas!$D$44:$E$48,2,FALSE),"")</f>
        <v/>
      </c>
      <c r="HP78" s="142" t="str">
        <f t="shared" si="53"/>
        <v/>
      </c>
      <c r="HQ78" s="151" t="str">
        <f t="shared" si="54"/>
        <v/>
      </c>
      <c r="HR78" s="103"/>
      <c r="HS78" s="142" t="str">
        <f>IFERROR(VLOOKUP('2.Datos'!AD78,Listas!$D$37:$E$41,2,FALSE),"")</f>
        <v/>
      </c>
      <c r="HT78" s="142" t="str">
        <f>IFERROR(VLOOKUP('2.Datos'!AE78,Listas!$D$44:$E$48,2,FALSE),"")</f>
        <v/>
      </c>
      <c r="HU78" s="151" t="str">
        <f t="shared" si="56"/>
        <v/>
      </c>
      <c r="HV78" s="151" t="str">
        <f t="shared" si="57"/>
        <v/>
      </c>
      <c r="HW78" s="103"/>
      <c r="HX78" s="142" t="str">
        <f>IFERROR(VLOOKUP('2.Datos'!AH78,Listas!$D$37:$E$41,2,FALSE),"")</f>
        <v/>
      </c>
      <c r="HY78" s="142" t="str">
        <f>IFERROR(VLOOKUP('2.Datos'!AI78,Listas!$D$44:$E$48,2,FALSE),"")</f>
        <v/>
      </c>
      <c r="HZ78" s="151" t="str">
        <f t="shared" si="58"/>
        <v/>
      </c>
      <c r="IA78" s="151" t="str">
        <f t="shared" si="59"/>
        <v/>
      </c>
      <c r="IB78" s="103"/>
      <c r="IC78" s="142" t="str">
        <f>IFERROR(VLOOKUP('2.Datos'!AL78,Listas!$D$37:$E$41,2,FALSE),"")</f>
        <v/>
      </c>
      <c r="ID78" s="142" t="str">
        <f>IFERROR(VLOOKUP('2.Datos'!AM78,Listas!$D$44:$E$48,2,FALSE),"")</f>
        <v/>
      </c>
      <c r="IE78" s="151" t="str">
        <f t="shared" si="60"/>
        <v/>
      </c>
      <c r="IF78" s="151" t="str">
        <f t="shared" si="61"/>
        <v/>
      </c>
      <c r="IG78" s="103"/>
      <c r="IH78" s="142" t="str">
        <f>IFERROR(VLOOKUP('2.Datos'!AP78,Listas!$D$37:$E$41,2,FALSE),"")</f>
        <v/>
      </c>
      <c r="II78" s="142" t="str">
        <f>IFERROR(VLOOKUP('2.Datos'!AQ78,Listas!$D$44:$E$48,2,FALSE),"")</f>
        <v/>
      </c>
      <c r="IJ78" s="151" t="str">
        <f t="shared" si="62"/>
        <v/>
      </c>
      <c r="IK78" s="151" t="str">
        <f t="shared" si="63"/>
        <v/>
      </c>
      <c r="IL78" s="103"/>
      <c r="IM78" s="142" t="str">
        <f>IFERROR(VLOOKUP('2.Datos'!AT78,Listas!$D$37:$E$41,2,FALSE),"")</f>
        <v/>
      </c>
      <c r="IN78" s="142" t="str">
        <f>IFERROR(VLOOKUP('2.Datos'!AU78,Listas!$D$44:$E$48,2,FALSE),"")</f>
        <v/>
      </c>
      <c r="IO78" s="151" t="str">
        <f t="shared" si="64"/>
        <v/>
      </c>
      <c r="IP78" s="151" t="str">
        <f t="shared" si="65"/>
        <v/>
      </c>
      <c r="IQ78" s="103"/>
      <c r="IR78" s="142" t="str">
        <f>IFERROR(VLOOKUP('2.Datos'!AX78,Listas!$D$37:$E$41,2,FALSE),"")</f>
        <v/>
      </c>
      <c r="IS78" s="142" t="str">
        <f>IFERROR(VLOOKUP('2.Datos'!AY78,Listas!$D$44:$E$48,2,FALSE),"")</f>
        <v/>
      </c>
      <c r="IT78" s="151" t="str">
        <f t="shared" si="66"/>
        <v/>
      </c>
      <c r="IU78" s="151" t="str">
        <f t="shared" si="67"/>
        <v/>
      </c>
      <c r="IV78" s="103"/>
      <c r="IW78" s="142" t="str">
        <f>IFERROR(VLOOKUP('2.Datos'!BB78,Listas!$D$37:$E$41,2,FALSE),"")</f>
        <v/>
      </c>
      <c r="IX78" s="142" t="str">
        <f>IFERROR(VLOOKUP('2.Datos'!BC78,Listas!$D$44:$E$48,2,FALSE),"")</f>
        <v/>
      </c>
      <c r="IY78" s="151" t="str">
        <f t="shared" si="68"/>
        <v/>
      </c>
      <c r="IZ78" s="151" t="str">
        <f t="shared" si="69"/>
        <v/>
      </c>
      <c r="JA78" s="103"/>
      <c r="JB78" s="142" t="str">
        <f>IFERROR(VLOOKUP('2.Datos'!BF78,Listas!$D$37:$E$41,2,FALSE),"")</f>
        <v/>
      </c>
      <c r="JC78" s="142" t="str">
        <f>IFERROR(VLOOKUP('2.Datos'!BG78,Listas!$D$44:$E$48,2,FALSE),"")</f>
        <v/>
      </c>
      <c r="JD78" s="151" t="str">
        <f t="shared" si="70"/>
        <v/>
      </c>
      <c r="JE78" s="151" t="str">
        <f t="shared" si="71"/>
        <v/>
      </c>
      <c r="JF78" s="103"/>
      <c r="JG78" s="142" t="str">
        <f>IFERROR(VLOOKUP('2.Datos'!BJ78,Listas!$D$37:$E$41,2,FALSE),"")</f>
        <v/>
      </c>
      <c r="JH78" s="142" t="str">
        <f>IFERROR(VLOOKUP('2.Datos'!BK78,Listas!$D$44:$E$48,2,FALSE),"")</f>
        <v/>
      </c>
      <c r="JI78" s="151" t="str">
        <f t="shared" si="72"/>
        <v/>
      </c>
      <c r="JJ78" s="151" t="str">
        <f t="shared" si="73"/>
        <v/>
      </c>
      <c r="JK78" s="103"/>
      <c r="JL78" s="142" t="str">
        <f>IFERROR(VLOOKUP('2.Datos'!BN78,Listas!$D$37:$E$41,2,FALSE),"")</f>
        <v/>
      </c>
      <c r="JM78" s="142" t="str">
        <f>IFERROR(VLOOKUP('2.Datos'!BO78,Listas!$D$44:$E$48,2,FALSE),"")</f>
        <v/>
      </c>
      <c r="JN78" s="151" t="str">
        <f t="shared" si="74"/>
        <v/>
      </c>
      <c r="JO78" s="151" t="str">
        <f t="shared" si="75"/>
        <v/>
      </c>
      <c r="JP78" s="103"/>
      <c r="JQ78" s="142" t="str">
        <f>IFERROR(VLOOKUP('2.Datos'!BR78,Listas!$D$37:$E$41,2,FALSE),"")</f>
        <v/>
      </c>
      <c r="JR78" s="142" t="str">
        <f>IFERROR(VLOOKUP('2.Datos'!BS78,Listas!$D$44:$E$48,2,FALSE),"")</f>
        <v/>
      </c>
      <c r="JS78" s="151" t="str">
        <f t="shared" si="76"/>
        <v/>
      </c>
      <c r="JT78" s="151" t="str">
        <f t="shared" si="77"/>
        <v/>
      </c>
      <c r="JU78" s="103"/>
      <c r="JV78" s="142" t="str">
        <f>IFERROR(VLOOKUP('2.Datos'!BV78,Listas!$D$37:$E$41,2,FALSE),"")</f>
        <v/>
      </c>
      <c r="JW78" s="142" t="str">
        <f>IFERROR(VLOOKUP('2.Datos'!BW78,Listas!$D$44:$E$48,2,FALSE),"")</f>
        <v/>
      </c>
      <c r="JX78" s="151" t="str">
        <f t="shared" si="78"/>
        <v/>
      </c>
      <c r="JY78" s="151" t="str">
        <f t="shared" si="79"/>
        <v/>
      </c>
      <c r="JZ78" s="103"/>
      <c r="KA78" s="142" t="str">
        <f>IFERROR(VLOOKUP('2.Datos'!BZ78,Listas!$D$37:$E$41,2,FALSE),"")</f>
        <v/>
      </c>
      <c r="KB78" s="142" t="str">
        <f>IFERROR(VLOOKUP('2.Datos'!CA78,Listas!$D$44:$E$48,2,FALSE),"")</f>
        <v/>
      </c>
      <c r="KC78" s="151" t="str">
        <f t="shared" si="80"/>
        <v/>
      </c>
      <c r="KD78" s="151" t="str">
        <f t="shared" si="81"/>
        <v/>
      </c>
      <c r="KE78" s="103"/>
      <c r="KF78" s="142" t="str">
        <f>IFERROR(VLOOKUP('2.Datos'!CD78,Listas!$D$37:$E$41,2,FALSE),"")</f>
        <v/>
      </c>
      <c r="KG78" s="142" t="str">
        <f>IFERROR(VLOOKUP('2.Datos'!CE78,Listas!$D$44:$E$48,2,FALSE),"")</f>
        <v/>
      </c>
      <c r="KH78" s="151" t="str">
        <f t="shared" si="82"/>
        <v/>
      </c>
      <c r="KI78" s="151" t="str">
        <f t="shared" si="83"/>
        <v/>
      </c>
      <c r="KJ78" s="103"/>
      <c r="KK78" s="142" t="str">
        <f>IFERROR(VLOOKUP('2.Datos'!CH78,Listas!$D$37:$E$41,2,FALSE),"")</f>
        <v/>
      </c>
      <c r="KL78" s="142" t="str">
        <f>IFERROR(VLOOKUP('2.Datos'!CI78,Listas!$D$44:$E$48,2,FALSE),"")</f>
        <v/>
      </c>
      <c r="KM78" s="151" t="str">
        <f t="shared" si="84"/>
        <v/>
      </c>
      <c r="KN78" s="151" t="str">
        <f t="shared" si="85"/>
        <v/>
      </c>
      <c r="KO78" s="103"/>
      <c r="KP78" s="142" t="str">
        <f>IFERROR(VLOOKUP('2.Datos'!CL78,Listas!$D$37:$E$41,2,FALSE),"")</f>
        <v/>
      </c>
      <c r="KQ78" s="142" t="str">
        <f>IFERROR(VLOOKUP('2.Datos'!CM78,Listas!$D$44:$E$48,2,FALSE),"")</f>
        <v/>
      </c>
      <c r="KR78" s="151" t="str">
        <f t="shared" si="86"/>
        <v/>
      </c>
      <c r="KS78" s="151" t="str">
        <f t="shared" si="87"/>
        <v/>
      </c>
      <c r="KT78" s="103"/>
      <c r="KU78" s="142" t="str">
        <f>IFERROR(VLOOKUP('2.Datos'!CP78,Listas!$D$37:$E$41,2,FALSE),"")</f>
        <v/>
      </c>
      <c r="KV78" s="142" t="str">
        <f>IFERROR(VLOOKUP('2.Datos'!CQ78,Listas!$D$44:$E$48,2,FALSE),"")</f>
        <v/>
      </c>
      <c r="KW78" s="151" t="str">
        <f t="shared" si="88"/>
        <v/>
      </c>
      <c r="KX78" s="151" t="str">
        <f t="shared" si="89"/>
        <v/>
      </c>
      <c r="KY78" s="103"/>
      <c r="KZ78" s="142" t="str">
        <f>IFERROR(VLOOKUP('2.Datos'!CT78,Listas!$D$37:$E$41,2,FALSE),"")</f>
        <v/>
      </c>
      <c r="LA78" s="142" t="str">
        <f>IFERROR(VLOOKUP('2.Datos'!CU78,Listas!$D$44:$E$48,2,FALSE),"")</f>
        <v/>
      </c>
      <c r="LB78" s="151" t="str">
        <f t="shared" si="90"/>
        <v/>
      </c>
      <c r="LC78" s="151" t="str">
        <f t="shared" si="91"/>
        <v/>
      </c>
      <c r="LD78" s="103"/>
      <c r="LE78" s="142" t="str">
        <f>IFERROR(VLOOKUP('2.Datos'!CX78,Listas!$D$37:$E$41,2,FALSE),"")</f>
        <v/>
      </c>
      <c r="LF78" s="142" t="str">
        <f>IFERROR(VLOOKUP('2.Datos'!CY78,Listas!$D$44:$E$48,2,FALSE),"")</f>
        <v/>
      </c>
      <c r="LG78" s="151" t="str">
        <f t="shared" si="92"/>
        <v/>
      </c>
      <c r="LH78" s="151" t="str">
        <f t="shared" si="93"/>
        <v/>
      </c>
      <c r="LI78" s="103"/>
      <c r="LJ78" s="142" t="str">
        <f>IFERROR(VLOOKUP('2.Datos'!DB78,Listas!$D$37:$E$41,2,FALSE),"")</f>
        <v/>
      </c>
      <c r="LK78" s="142" t="str">
        <f>IFERROR(VLOOKUP('2.Datos'!DC78,Listas!$D$44:$E$48,2,FALSE),"")</f>
        <v/>
      </c>
      <c r="LL78" s="151" t="str">
        <f t="shared" si="94"/>
        <v/>
      </c>
      <c r="LM78" s="151" t="str">
        <f t="shared" si="95"/>
        <v/>
      </c>
      <c r="LN78" s="103"/>
      <c r="LO78" s="142" t="str">
        <f>IFERROR(VLOOKUP('2.Datos'!DF78,Listas!$D$37:$E$41,2,FALSE),"")</f>
        <v/>
      </c>
      <c r="LP78" s="142" t="str">
        <f>IFERROR(VLOOKUP('2.Datos'!DG78,Listas!$D$44:$E$48,2,FALSE),"")</f>
        <v/>
      </c>
      <c r="LQ78" s="151" t="str">
        <f t="shared" si="96"/>
        <v/>
      </c>
      <c r="LR78" s="151" t="str">
        <f t="shared" si="97"/>
        <v/>
      </c>
      <c r="LS78" s="103"/>
      <c r="LT78" s="142" t="str">
        <f>IFERROR(VLOOKUP('2.Datos'!DJ78,Listas!$D$37:$E$41,2,FALSE),"")</f>
        <v/>
      </c>
      <c r="LU78" s="142" t="str">
        <f>IFERROR(VLOOKUP('2.Datos'!DK78,Listas!$D$44:$E$48,2,FALSE),"")</f>
        <v/>
      </c>
      <c r="LV78" s="151" t="str">
        <f t="shared" si="98"/>
        <v/>
      </c>
      <c r="LW78" s="151" t="str">
        <f t="shared" si="99"/>
        <v/>
      </c>
      <c r="LX78" s="103"/>
      <c r="LY78" s="142" t="str">
        <f>IFERROR(VLOOKUP('2.Datos'!DN78,Listas!$D$37:$E$41,2,FALSE),"")</f>
        <v/>
      </c>
      <c r="LZ78" s="142" t="str">
        <f>IFERROR(VLOOKUP('2.Datos'!DO78,Listas!$D$44:$E$48,2,FALSE),"")</f>
        <v/>
      </c>
      <c r="MA78" s="151" t="str">
        <f t="shared" si="100"/>
        <v/>
      </c>
      <c r="MB78" s="151" t="str">
        <f t="shared" si="101"/>
        <v/>
      </c>
      <c r="MC78" s="103"/>
      <c r="MD78" s="142" t="str">
        <f>IFERROR(VLOOKUP('2.Datos'!DR78,Listas!$D$37:$E$41,2,FALSE),"")</f>
        <v/>
      </c>
      <c r="ME78" s="142" t="str">
        <f>IFERROR(VLOOKUP('2.Datos'!DS78,Listas!$D$44:$E$48,2,FALSE),"")</f>
        <v/>
      </c>
      <c r="MF78" s="151" t="str">
        <f t="shared" si="102"/>
        <v/>
      </c>
      <c r="MG78" s="151" t="str">
        <f t="shared" si="103"/>
        <v/>
      </c>
      <c r="MH78"/>
    </row>
    <row r="79" spans="1:346" ht="46.5" customHeight="1" x14ac:dyDescent="0.25">
      <c r="A79" s="232"/>
      <c r="B79" s="223"/>
      <c r="C79" s="223"/>
      <c r="D79" s="225"/>
      <c r="E79" s="225"/>
      <c r="F79" s="226"/>
      <c r="G79" s="223"/>
      <c r="H79" s="226"/>
      <c r="I79" s="226"/>
      <c r="J79" s="226"/>
      <c r="K79" s="226"/>
      <c r="L79" s="227"/>
      <c r="M79" s="224"/>
      <c r="N79" s="228"/>
      <c r="O79" s="228"/>
      <c r="P79" s="228"/>
      <c r="Q79" s="228"/>
      <c r="R79" s="228"/>
      <c r="S79" s="228"/>
      <c r="T79" s="228"/>
      <c r="U79" s="228"/>
      <c r="V79" s="223"/>
      <c r="W79" s="223"/>
      <c r="X79" s="229" t="str">
        <f>IF(AND(HP79&gt;=32,HP79&lt;=80),Listas!$G$36,IF(AND(HP79&gt;=16,HP79&lt;=24),Listas!$G$37,IF(AND(HP79&gt;=5,HP79&lt;=12),Listas!$G$38,IF(AND(HP79&gt;=1,HP79&lt;=4),Listas!$G$39,"-"))))</f>
        <v>-</v>
      </c>
      <c r="Y79" s="230" t="str">
        <f t="shared" si="55"/>
        <v/>
      </c>
      <c r="Z79" s="230" t="str">
        <f>IFERROR(VLOOKUP(L79,Listas!$H$4:$I$8,2,FALSE),"")</f>
        <v/>
      </c>
      <c r="AA79" s="233"/>
      <c r="AB79" s="234"/>
      <c r="AC79" s="231"/>
      <c r="AD79" s="223"/>
      <c r="AE79" s="223"/>
      <c r="AF79" s="113" t="str">
        <f>IF(AND(HU79&gt;=32,HU79&lt;=80),Listas!$G$36,IF(AND(HU79&gt;=16,HU79&lt;=24),Listas!$G$37,IF(AND(HU79&gt;=5,HU79&lt;=12),Listas!$G$38,IF(AND(HU79&gt;=1,HU79&lt;=4),Listas!$G$39,"-"))))</f>
        <v>-</v>
      </c>
      <c r="AG79" s="226"/>
      <c r="AH79" s="223"/>
      <c r="AI79" s="223"/>
      <c r="AJ79" s="113" t="str">
        <f>IF(AND(HZ79&gt;=32,HZ79&lt;=80),Listas!$G$36,IF(AND(HZ79&gt;=16,HZ79&lt;=24),Listas!$G$37,IF(AND(HZ79&gt;=5,HZ79&lt;=12),Listas!$G$38,IF(AND(HZ79&gt;=1,HZ79&lt;=4),Listas!$G$39,"-"))))</f>
        <v>-</v>
      </c>
      <c r="AK79" s="226"/>
      <c r="AL79" s="223"/>
      <c r="AM79" s="223"/>
      <c r="AN79" s="113" t="str">
        <f>IF(AND(IE79&gt;=32,IE79&lt;=80),Listas!$G$36,IF(AND(IE79&gt;=16,IE79&lt;=24),Listas!$G$37,IF(AND(IE79&gt;=5,IE79&lt;=12),Listas!$G$38,IF(AND(IE79&gt;=1,IE79&lt;=4),Listas!$G$39,"-"))))</f>
        <v>-</v>
      </c>
      <c r="AO79" s="226"/>
      <c r="AP79" s="223"/>
      <c r="AQ79" s="223"/>
      <c r="AR79" s="113" t="str">
        <f>IF(AND(IJ79&gt;=32,IJ79&lt;=80),Listas!$G$36,IF(AND(IJ79&gt;=16,IJ79&lt;=24),Listas!$G$37,IF(AND(IJ79&gt;=5,IJ79&lt;=12),Listas!$G$38,IF(AND(IJ79&gt;=1,IJ79&lt;=4),Listas!$G$39,"-"))))</f>
        <v>-</v>
      </c>
      <c r="AS79" s="226"/>
      <c r="AT79" s="223"/>
      <c r="AU79" s="223"/>
      <c r="AV79" s="113" t="str">
        <f>IF(AND(IO79&gt;=32,IO79&lt;=80),Listas!$G$36,IF(AND(IO79&gt;=16,IO79&lt;=24),Listas!$G$37,IF(AND(IO79&gt;=5,IO79&lt;=12),Listas!$G$38,IF(AND(IO79&gt;=1,IO79&lt;=4),Listas!$G$39,"-"))))</f>
        <v>-</v>
      </c>
      <c r="AW79" s="226"/>
      <c r="AX79" s="223"/>
      <c r="AY79" s="223"/>
      <c r="AZ79" s="113" t="str">
        <f>IF(AND(IT79&gt;=32,IT79&lt;=80),Listas!$G$36,IF(AND(IT79&gt;=16,IT79&lt;=24),Listas!$G$37,IF(AND(IT79&gt;=5,IT79&lt;=12),Listas!$G$38,IF(AND(IT79&gt;=1,IT79&lt;=4),Listas!$G$39,"-"))))</f>
        <v>-</v>
      </c>
      <c r="BA79" s="226"/>
      <c r="BB79" s="223"/>
      <c r="BC79" s="223"/>
      <c r="BD79" s="113" t="str">
        <f>IF(AND(IY79&gt;=32,IY79&lt;=80),Listas!$G$36,IF(AND(IY79&gt;=16,IY79&lt;=24),Listas!$G$37,IF(AND(IY79&gt;=5,IY79&lt;=12),Listas!$G$38,IF(AND(IY79&gt;=1,IY79&lt;=4),Listas!$G$39,"-"))))</f>
        <v>-</v>
      </c>
      <c r="BE79" s="226"/>
      <c r="BF79" s="223"/>
      <c r="BG79" s="223"/>
      <c r="BH79" s="113" t="str">
        <f>IF(AND(JD79&gt;=32,JD79&lt;=80),Listas!$G$36,IF(AND(JD79&gt;=16,JD79&lt;=24),Listas!$G$37,IF(AND(JD79&gt;=5,JD79&lt;=12),Listas!$G$38,IF(AND(JD79&gt;=1,JD79&lt;=4),Listas!$G$39,"-"))))</f>
        <v>-</v>
      </c>
      <c r="BI79" s="226"/>
      <c r="BJ79" s="223"/>
      <c r="BK79" s="223"/>
      <c r="BL79" s="113" t="str">
        <f>IF(AND(JI79&gt;=32,JI79&lt;=80),Listas!$G$36,IF(AND(JI79&gt;=16,JI79&lt;=24),Listas!$G$37,IF(AND(JI79&gt;=5,JI79&lt;=12),Listas!$G$38,IF(AND(JI79&gt;=1,JI79&lt;=4),Listas!$G$39,"-"))))</f>
        <v>-</v>
      </c>
      <c r="BM79" s="226"/>
      <c r="BN79" s="223"/>
      <c r="BO79" s="223"/>
      <c r="BP79" s="113" t="str">
        <f>IF(AND(JN79&gt;=32,JN79&lt;=80),Listas!$G$36,IF(AND(JN79&gt;=16,JN79&lt;=24),Listas!$G$37,IF(AND(JN79&gt;=5,JN79&lt;=12),Listas!$G$38,IF(AND(JN79&gt;=1,JN79&lt;=4),Listas!$G$39,"-"))))</f>
        <v>-</v>
      </c>
      <c r="BQ79" s="226"/>
      <c r="BR79" s="223"/>
      <c r="BS79" s="223"/>
      <c r="BT79" s="113" t="str">
        <f>IF(AND(JS79&gt;=32,JS79&lt;=80),Listas!$G$36,IF(AND(JS79&gt;=16,JS79&lt;=24),Listas!$G$37,IF(AND(JS79&gt;=5,JS79&lt;=12),Listas!$G$38,IF(AND(JS79&gt;=1,JS79&lt;=4),Listas!$G$39,"-"))))</f>
        <v>-</v>
      </c>
      <c r="BU79" s="226"/>
      <c r="BV79" s="223"/>
      <c r="BW79" s="223"/>
      <c r="BX79" s="113" t="str">
        <f>IF(AND(JX79&gt;=32,JX79&lt;=80),Listas!$G$36,IF(AND(JX79&gt;=16,JX79&lt;=24),Listas!$G$37,IF(AND(JX79&gt;=5,JX79&lt;=12),Listas!$G$38,IF(AND(JX79&gt;=1,JX79&lt;=4),Listas!$G$39,"-"))))</f>
        <v>-</v>
      </c>
      <c r="BY79" s="226"/>
      <c r="BZ79" s="223"/>
      <c r="CA79" s="223"/>
      <c r="CB79" s="113" t="str">
        <f>IF(AND(KC79&gt;=32,KC79&lt;=80),Listas!$G$36,IF(AND(KC79&gt;=16,KC79&lt;=24),Listas!$G$37,IF(AND(KC79&gt;=5,KC79&lt;=12),Listas!$G$38,IF(AND(KC79&gt;=1,KC79&lt;=4),Listas!$G$39,"-"))))</f>
        <v>-</v>
      </c>
      <c r="CC79" s="226"/>
      <c r="CD79" s="223"/>
      <c r="CE79" s="223"/>
      <c r="CF79" s="113" t="str">
        <f>IF(AND(KH79&gt;=32,KH79&lt;=80),Listas!$G$36,IF(AND(KH79&gt;=16,KH79&lt;=24),Listas!$G$37,IF(AND(KH79&gt;=5,KH79&lt;=12),Listas!$G$38,IF(AND(KH79&gt;=1,KH79&lt;=4),Listas!$G$39,"-"))))</f>
        <v>-</v>
      </c>
      <c r="CG79" s="226"/>
      <c r="CH79" s="223"/>
      <c r="CI79" s="223"/>
      <c r="CJ79" s="113" t="str">
        <f>IF(AND(KM79&gt;=32,KM79&lt;=80),Listas!$G$36,IF(AND(KM79&gt;=16,KM79&lt;=24),Listas!$G$37,IF(AND(KM79&gt;=5,KM79&lt;=12),Listas!$G$38,IF(AND(KM79&gt;=1,KM79&lt;=4),Listas!$G$39,"-"))))</f>
        <v>-</v>
      </c>
      <c r="CK79" s="226"/>
      <c r="CL79" s="223"/>
      <c r="CM79" s="223"/>
      <c r="CN79" s="113" t="str">
        <f>IF(AND(KR79&gt;=32,KR79&lt;=80),Listas!$G$36,IF(AND(KR79&gt;=16,KR79&lt;=24),Listas!$G$37,IF(AND(KR79&gt;=5,KR79&lt;=12),Listas!$G$38,IF(AND(KR79&gt;=1,KR79&lt;=4),Listas!$G$39,"-"))))</f>
        <v>-</v>
      </c>
      <c r="CO79" s="226"/>
      <c r="CP79" s="223"/>
      <c r="CQ79" s="223"/>
      <c r="CR79" s="113" t="str">
        <f>IF(AND(KW79&gt;=32,KW79&lt;=80),Listas!$G$36,IF(AND(KW79&gt;=16,KW79&lt;=24),Listas!$G$37,IF(AND(KW79&gt;=5,KW79&lt;=12),Listas!$G$38,IF(AND(KW79&gt;=1,KW79&lt;=4),Listas!$G$39,"-"))))</f>
        <v>-</v>
      </c>
      <c r="CS79" s="226"/>
      <c r="CT79" s="223"/>
      <c r="CU79" s="223"/>
      <c r="CV79" s="113" t="str">
        <f>IF(AND(LB79&gt;=32,LB79&lt;=80),Listas!$G$36,IF(AND(LB79&gt;=16,LB79&lt;=24),Listas!$G$37,IF(AND(LB79&gt;=5,LB79&lt;=12),Listas!$G$38,IF(AND(LB79&gt;=1,LB79&lt;=4),Listas!$G$39,"-"))))</f>
        <v>-</v>
      </c>
      <c r="CW79" s="226"/>
      <c r="CX79" s="223"/>
      <c r="CY79" s="223"/>
      <c r="CZ79" s="113" t="str">
        <f>IF(AND(LG79&gt;=32,LG79&lt;=80),Listas!$G$36,IF(AND(LG79&gt;=16,LG79&lt;=24),Listas!$G$37,IF(AND(LG79&gt;=5,LG79&lt;=12),Listas!$G$38,IF(AND(LG79&gt;=1,LG79&lt;=4),Listas!$G$39,"-"))))</f>
        <v>-</v>
      </c>
      <c r="DA79" s="226"/>
      <c r="DB79" s="223"/>
      <c r="DC79" s="223"/>
      <c r="DD79" s="113" t="str">
        <f>IF(AND(LL79&gt;=32,LL79&lt;=80),Listas!$G$36,IF(AND(LL79&gt;=16,LL79&lt;=24),Listas!$G$37,IF(AND(LL79&gt;=5,LL79&lt;=12),Listas!$G$38,IF(AND(LL79&gt;=1,LL79&lt;=4),Listas!$G$39,"-"))))</f>
        <v>-</v>
      </c>
      <c r="DE79" s="226"/>
      <c r="DF79" s="223"/>
      <c r="DG79" s="223"/>
      <c r="DH79" s="113" t="str">
        <f>IF(AND(LQ79&gt;=32,LQ79&lt;=80),Listas!$G$36,IF(AND(LQ79&gt;=16,LQ79&lt;=24),Listas!$G$37,IF(AND(LQ79&gt;=5,LQ79&lt;=12),Listas!$G$38,IF(AND(LQ79&gt;=1,LQ79&lt;=4),Listas!$G$39,"-"))))</f>
        <v>-</v>
      </c>
      <c r="DI79" s="226"/>
      <c r="DJ79" s="223"/>
      <c r="DK79" s="223"/>
      <c r="DL79" s="113" t="str">
        <f>IF(AND(LV79&gt;=32,LV79&lt;=80),Listas!$G$36,IF(AND(LV79&gt;=16,LV79&lt;=24),Listas!$G$37,IF(AND(LV79&gt;=5,LV79&lt;=12),Listas!$G$38,IF(AND(LV79&gt;=1,LV79&lt;=4),Listas!$G$39,"-"))))</f>
        <v>-</v>
      </c>
      <c r="DM79" s="226"/>
      <c r="DN79" s="223"/>
      <c r="DO79" s="223"/>
      <c r="DP79" s="113" t="str">
        <f>IF(AND(MA79&gt;=32,MA79&lt;=80),Listas!$G$36,IF(AND(MA79&gt;=16,MA79&lt;=24),Listas!$G$37,IF(AND(MA79&gt;=5,MA79&lt;=12),Listas!$G$38,IF(AND(MA79&gt;=1,MA79&lt;=4),Listas!$G$39,"-"))))</f>
        <v>-</v>
      </c>
      <c r="DQ79" s="226"/>
      <c r="DR79" s="223"/>
      <c r="DS79" s="223"/>
      <c r="DT79" s="113" t="str">
        <f>IF(AND(MF79&gt;=32,MF79&lt;=80),Listas!$G$36,IF(AND(MF79&gt;=16,MF79&lt;=24),Listas!$G$37,IF(AND(MF79&gt;=5,MF79&lt;=12),Listas!$G$38,IF(AND(MF79&gt;=1,MF79&lt;=4),Listas!$G$39,"-"))))</f>
        <v>-</v>
      </c>
      <c r="HM79" s="150" t="str">
        <f>IF('2.Datos'!A79&lt;&gt;"",'2.Datos'!A79,"")</f>
        <v/>
      </c>
      <c r="HN79" s="142" t="str">
        <f>IFERROR(VLOOKUP('2.Datos'!V79,Listas!$D$37:$E$41,2,FALSE),"")</f>
        <v/>
      </c>
      <c r="HO79" s="142" t="str">
        <f>IFERROR(VLOOKUP('2.Datos'!W79,Listas!$D$44:$E$48,2,FALSE),"")</f>
        <v/>
      </c>
      <c r="HP79" s="142" t="str">
        <f t="shared" si="53"/>
        <v/>
      </c>
      <c r="HQ79" s="151" t="str">
        <f t="shared" si="54"/>
        <v/>
      </c>
      <c r="HR79" s="103"/>
      <c r="HS79" s="142" t="str">
        <f>IFERROR(VLOOKUP('2.Datos'!AD79,Listas!$D$37:$E$41,2,FALSE),"")</f>
        <v/>
      </c>
      <c r="HT79" s="142" t="str">
        <f>IFERROR(VLOOKUP('2.Datos'!AE79,Listas!$D$44:$E$48,2,FALSE),"")</f>
        <v/>
      </c>
      <c r="HU79" s="151" t="str">
        <f t="shared" si="56"/>
        <v/>
      </c>
      <c r="HV79" s="151" t="str">
        <f t="shared" si="57"/>
        <v/>
      </c>
      <c r="HW79" s="103"/>
      <c r="HX79" s="142" t="str">
        <f>IFERROR(VLOOKUP('2.Datos'!AH79,Listas!$D$37:$E$41,2,FALSE),"")</f>
        <v/>
      </c>
      <c r="HY79" s="142" t="str">
        <f>IFERROR(VLOOKUP('2.Datos'!AI79,Listas!$D$44:$E$48,2,FALSE),"")</f>
        <v/>
      </c>
      <c r="HZ79" s="151" t="str">
        <f t="shared" si="58"/>
        <v/>
      </c>
      <c r="IA79" s="151" t="str">
        <f t="shared" si="59"/>
        <v/>
      </c>
      <c r="IB79" s="103"/>
      <c r="IC79" s="142" t="str">
        <f>IFERROR(VLOOKUP('2.Datos'!AL79,Listas!$D$37:$E$41,2,FALSE),"")</f>
        <v/>
      </c>
      <c r="ID79" s="142" t="str">
        <f>IFERROR(VLOOKUP('2.Datos'!AM79,Listas!$D$44:$E$48,2,FALSE),"")</f>
        <v/>
      </c>
      <c r="IE79" s="151" t="str">
        <f t="shared" si="60"/>
        <v/>
      </c>
      <c r="IF79" s="151" t="str">
        <f t="shared" si="61"/>
        <v/>
      </c>
      <c r="IG79" s="103"/>
      <c r="IH79" s="142" t="str">
        <f>IFERROR(VLOOKUP('2.Datos'!AP79,Listas!$D$37:$E$41,2,FALSE),"")</f>
        <v/>
      </c>
      <c r="II79" s="142" t="str">
        <f>IFERROR(VLOOKUP('2.Datos'!AQ79,Listas!$D$44:$E$48,2,FALSE),"")</f>
        <v/>
      </c>
      <c r="IJ79" s="151" t="str">
        <f t="shared" si="62"/>
        <v/>
      </c>
      <c r="IK79" s="151" t="str">
        <f t="shared" si="63"/>
        <v/>
      </c>
      <c r="IL79" s="103"/>
      <c r="IM79" s="142" t="str">
        <f>IFERROR(VLOOKUP('2.Datos'!AT79,Listas!$D$37:$E$41,2,FALSE),"")</f>
        <v/>
      </c>
      <c r="IN79" s="142" t="str">
        <f>IFERROR(VLOOKUP('2.Datos'!AU79,Listas!$D$44:$E$48,2,FALSE),"")</f>
        <v/>
      </c>
      <c r="IO79" s="151" t="str">
        <f t="shared" si="64"/>
        <v/>
      </c>
      <c r="IP79" s="151" t="str">
        <f t="shared" si="65"/>
        <v/>
      </c>
      <c r="IQ79" s="103"/>
      <c r="IR79" s="142" t="str">
        <f>IFERROR(VLOOKUP('2.Datos'!AX79,Listas!$D$37:$E$41,2,FALSE),"")</f>
        <v/>
      </c>
      <c r="IS79" s="142" t="str">
        <f>IFERROR(VLOOKUP('2.Datos'!AY79,Listas!$D$44:$E$48,2,FALSE),"")</f>
        <v/>
      </c>
      <c r="IT79" s="151" t="str">
        <f t="shared" si="66"/>
        <v/>
      </c>
      <c r="IU79" s="151" t="str">
        <f t="shared" si="67"/>
        <v/>
      </c>
      <c r="IV79" s="103"/>
      <c r="IW79" s="142" t="str">
        <f>IFERROR(VLOOKUP('2.Datos'!BB79,Listas!$D$37:$E$41,2,FALSE),"")</f>
        <v/>
      </c>
      <c r="IX79" s="142" t="str">
        <f>IFERROR(VLOOKUP('2.Datos'!BC79,Listas!$D$44:$E$48,2,FALSE),"")</f>
        <v/>
      </c>
      <c r="IY79" s="151" t="str">
        <f t="shared" si="68"/>
        <v/>
      </c>
      <c r="IZ79" s="151" t="str">
        <f t="shared" si="69"/>
        <v/>
      </c>
      <c r="JA79" s="103"/>
      <c r="JB79" s="142" t="str">
        <f>IFERROR(VLOOKUP('2.Datos'!BF79,Listas!$D$37:$E$41,2,FALSE),"")</f>
        <v/>
      </c>
      <c r="JC79" s="142" t="str">
        <f>IFERROR(VLOOKUP('2.Datos'!BG79,Listas!$D$44:$E$48,2,FALSE),"")</f>
        <v/>
      </c>
      <c r="JD79" s="151" t="str">
        <f t="shared" si="70"/>
        <v/>
      </c>
      <c r="JE79" s="151" t="str">
        <f t="shared" si="71"/>
        <v/>
      </c>
      <c r="JF79" s="103"/>
      <c r="JG79" s="142" t="str">
        <f>IFERROR(VLOOKUP('2.Datos'!BJ79,Listas!$D$37:$E$41,2,FALSE),"")</f>
        <v/>
      </c>
      <c r="JH79" s="142" t="str">
        <f>IFERROR(VLOOKUP('2.Datos'!BK79,Listas!$D$44:$E$48,2,FALSE),"")</f>
        <v/>
      </c>
      <c r="JI79" s="151" t="str">
        <f t="shared" si="72"/>
        <v/>
      </c>
      <c r="JJ79" s="151" t="str">
        <f t="shared" si="73"/>
        <v/>
      </c>
      <c r="JK79" s="103"/>
      <c r="JL79" s="142" t="str">
        <f>IFERROR(VLOOKUP('2.Datos'!BN79,Listas!$D$37:$E$41,2,FALSE),"")</f>
        <v/>
      </c>
      <c r="JM79" s="142" t="str">
        <f>IFERROR(VLOOKUP('2.Datos'!BO79,Listas!$D$44:$E$48,2,FALSE),"")</f>
        <v/>
      </c>
      <c r="JN79" s="151" t="str">
        <f t="shared" si="74"/>
        <v/>
      </c>
      <c r="JO79" s="151" t="str">
        <f t="shared" si="75"/>
        <v/>
      </c>
      <c r="JP79" s="103"/>
      <c r="JQ79" s="142" t="str">
        <f>IFERROR(VLOOKUP('2.Datos'!BR79,Listas!$D$37:$E$41,2,FALSE),"")</f>
        <v/>
      </c>
      <c r="JR79" s="142" t="str">
        <f>IFERROR(VLOOKUP('2.Datos'!BS79,Listas!$D$44:$E$48,2,FALSE),"")</f>
        <v/>
      </c>
      <c r="JS79" s="151" t="str">
        <f t="shared" si="76"/>
        <v/>
      </c>
      <c r="JT79" s="151" t="str">
        <f t="shared" si="77"/>
        <v/>
      </c>
      <c r="JU79" s="103"/>
      <c r="JV79" s="142" t="str">
        <f>IFERROR(VLOOKUP('2.Datos'!BV79,Listas!$D$37:$E$41,2,FALSE),"")</f>
        <v/>
      </c>
      <c r="JW79" s="142" t="str">
        <f>IFERROR(VLOOKUP('2.Datos'!BW79,Listas!$D$44:$E$48,2,FALSE),"")</f>
        <v/>
      </c>
      <c r="JX79" s="151" t="str">
        <f t="shared" si="78"/>
        <v/>
      </c>
      <c r="JY79" s="151" t="str">
        <f t="shared" si="79"/>
        <v/>
      </c>
      <c r="JZ79" s="103"/>
      <c r="KA79" s="142" t="str">
        <f>IFERROR(VLOOKUP('2.Datos'!BZ79,Listas!$D$37:$E$41,2,FALSE),"")</f>
        <v/>
      </c>
      <c r="KB79" s="142" t="str">
        <f>IFERROR(VLOOKUP('2.Datos'!CA79,Listas!$D$44:$E$48,2,FALSE),"")</f>
        <v/>
      </c>
      <c r="KC79" s="151" t="str">
        <f t="shared" si="80"/>
        <v/>
      </c>
      <c r="KD79" s="151" t="str">
        <f t="shared" si="81"/>
        <v/>
      </c>
      <c r="KE79" s="103"/>
      <c r="KF79" s="142" t="str">
        <f>IFERROR(VLOOKUP('2.Datos'!CD79,Listas!$D$37:$E$41,2,FALSE),"")</f>
        <v/>
      </c>
      <c r="KG79" s="142" t="str">
        <f>IFERROR(VLOOKUP('2.Datos'!CE79,Listas!$D$44:$E$48,2,FALSE),"")</f>
        <v/>
      </c>
      <c r="KH79" s="151" t="str">
        <f t="shared" si="82"/>
        <v/>
      </c>
      <c r="KI79" s="151" t="str">
        <f t="shared" si="83"/>
        <v/>
      </c>
      <c r="KJ79" s="103"/>
      <c r="KK79" s="142" t="str">
        <f>IFERROR(VLOOKUP('2.Datos'!CH79,Listas!$D$37:$E$41,2,FALSE),"")</f>
        <v/>
      </c>
      <c r="KL79" s="142" t="str">
        <f>IFERROR(VLOOKUP('2.Datos'!CI79,Listas!$D$44:$E$48,2,FALSE),"")</f>
        <v/>
      </c>
      <c r="KM79" s="151" t="str">
        <f t="shared" si="84"/>
        <v/>
      </c>
      <c r="KN79" s="151" t="str">
        <f t="shared" si="85"/>
        <v/>
      </c>
      <c r="KO79" s="103"/>
      <c r="KP79" s="142" t="str">
        <f>IFERROR(VLOOKUP('2.Datos'!CL79,Listas!$D$37:$E$41,2,FALSE),"")</f>
        <v/>
      </c>
      <c r="KQ79" s="142" t="str">
        <f>IFERROR(VLOOKUP('2.Datos'!CM79,Listas!$D$44:$E$48,2,FALSE),"")</f>
        <v/>
      </c>
      <c r="KR79" s="151" t="str">
        <f t="shared" si="86"/>
        <v/>
      </c>
      <c r="KS79" s="151" t="str">
        <f t="shared" si="87"/>
        <v/>
      </c>
      <c r="KT79" s="103"/>
      <c r="KU79" s="142" t="str">
        <f>IFERROR(VLOOKUP('2.Datos'!CP79,Listas!$D$37:$E$41,2,FALSE),"")</f>
        <v/>
      </c>
      <c r="KV79" s="142" t="str">
        <f>IFERROR(VLOOKUP('2.Datos'!CQ79,Listas!$D$44:$E$48,2,FALSE),"")</f>
        <v/>
      </c>
      <c r="KW79" s="151" t="str">
        <f t="shared" si="88"/>
        <v/>
      </c>
      <c r="KX79" s="151" t="str">
        <f t="shared" si="89"/>
        <v/>
      </c>
      <c r="KY79" s="103"/>
      <c r="KZ79" s="142" t="str">
        <f>IFERROR(VLOOKUP('2.Datos'!CT79,Listas!$D$37:$E$41,2,FALSE),"")</f>
        <v/>
      </c>
      <c r="LA79" s="142" t="str">
        <f>IFERROR(VLOOKUP('2.Datos'!CU79,Listas!$D$44:$E$48,2,FALSE),"")</f>
        <v/>
      </c>
      <c r="LB79" s="151" t="str">
        <f t="shared" si="90"/>
        <v/>
      </c>
      <c r="LC79" s="151" t="str">
        <f t="shared" si="91"/>
        <v/>
      </c>
      <c r="LD79" s="103"/>
      <c r="LE79" s="142" t="str">
        <f>IFERROR(VLOOKUP('2.Datos'!CX79,Listas!$D$37:$E$41,2,FALSE),"")</f>
        <v/>
      </c>
      <c r="LF79" s="142" t="str">
        <f>IFERROR(VLOOKUP('2.Datos'!CY79,Listas!$D$44:$E$48,2,FALSE),"")</f>
        <v/>
      </c>
      <c r="LG79" s="151" t="str">
        <f t="shared" si="92"/>
        <v/>
      </c>
      <c r="LH79" s="151" t="str">
        <f t="shared" si="93"/>
        <v/>
      </c>
      <c r="LI79" s="103"/>
      <c r="LJ79" s="142" t="str">
        <f>IFERROR(VLOOKUP('2.Datos'!DB79,Listas!$D$37:$E$41,2,FALSE),"")</f>
        <v/>
      </c>
      <c r="LK79" s="142" t="str">
        <f>IFERROR(VLOOKUP('2.Datos'!DC79,Listas!$D$44:$E$48,2,FALSE),"")</f>
        <v/>
      </c>
      <c r="LL79" s="151" t="str">
        <f t="shared" si="94"/>
        <v/>
      </c>
      <c r="LM79" s="151" t="str">
        <f t="shared" si="95"/>
        <v/>
      </c>
      <c r="LN79" s="103"/>
      <c r="LO79" s="142" t="str">
        <f>IFERROR(VLOOKUP('2.Datos'!DF79,Listas!$D$37:$E$41,2,FALSE),"")</f>
        <v/>
      </c>
      <c r="LP79" s="142" t="str">
        <f>IFERROR(VLOOKUP('2.Datos'!DG79,Listas!$D$44:$E$48,2,FALSE),"")</f>
        <v/>
      </c>
      <c r="LQ79" s="151" t="str">
        <f t="shared" si="96"/>
        <v/>
      </c>
      <c r="LR79" s="151" t="str">
        <f t="shared" si="97"/>
        <v/>
      </c>
      <c r="LS79" s="103"/>
      <c r="LT79" s="142" t="str">
        <f>IFERROR(VLOOKUP('2.Datos'!DJ79,Listas!$D$37:$E$41,2,FALSE),"")</f>
        <v/>
      </c>
      <c r="LU79" s="142" t="str">
        <f>IFERROR(VLOOKUP('2.Datos'!DK79,Listas!$D$44:$E$48,2,FALSE),"")</f>
        <v/>
      </c>
      <c r="LV79" s="151" t="str">
        <f t="shared" si="98"/>
        <v/>
      </c>
      <c r="LW79" s="151" t="str">
        <f t="shared" si="99"/>
        <v/>
      </c>
      <c r="LX79" s="103"/>
      <c r="LY79" s="142" t="str">
        <f>IFERROR(VLOOKUP('2.Datos'!DN79,Listas!$D$37:$E$41,2,FALSE),"")</f>
        <v/>
      </c>
      <c r="LZ79" s="142" t="str">
        <f>IFERROR(VLOOKUP('2.Datos'!DO79,Listas!$D$44:$E$48,2,FALSE),"")</f>
        <v/>
      </c>
      <c r="MA79" s="151" t="str">
        <f t="shared" si="100"/>
        <v/>
      </c>
      <c r="MB79" s="151" t="str">
        <f t="shared" si="101"/>
        <v/>
      </c>
      <c r="MC79" s="103"/>
      <c r="MD79" s="142" t="str">
        <f>IFERROR(VLOOKUP('2.Datos'!DR79,Listas!$D$37:$E$41,2,FALSE),"")</f>
        <v/>
      </c>
      <c r="ME79" s="142" t="str">
        <f>IFERROR(VLOOKUP('2.Datos'!DS79,Listas!$D$44:$E$48,2,FALSE),"")</f>
        <v/>
      </c>
      <c r="MF79" s="151" t="str">
        <f t="shared" si="102"/>
        <v/>
      </c>
      <c r="MG79" s="151" t="str">
        <f t="shared" si="103"/>
        <v/>
      </c>
      <c r="MH79"/>
    </row>
    <row r="80" spans="1:346" ht="46.5" customHeight="1" x14ac:dyDescent="0.25">
      <c r="A80" s="232"/>
      <c r="B80" s="223"/>
      <c r="C80" s="223"/>
      <c r="D80" s="225"/>
      <c r="E80" s="225"/>
      <c r="F80" s="226"/>
      <c r="G80" s="223"/>
      <c r="H80" s="226"/>
      <c r="I80" s="226"/>
      <c r="J80" s="226"/>
      <c r="K80" s="226"/>
      <c r="L80" s="227"/>
      <c r="M80" s="224"/>
      <c r="N80" s="228"/>
      <c r="O80" s="228"/>
      <c r="P80" s="228"/>
      <c r="Q80" s="228"/>
      <c r="R80" s="228"/>
      <c r="S80" s="228"/>
      <c r="T80" s="228"/>
      <c r="U80" s="228"/>
      <c r="V80" s="223"/>
      <c r="W80" s="223"/>
      <c r="X80" s="229" t="str">
        <f>IF(AND(HP80&gt;=32,HP80&lt;=80),Listas!$G$36,IF(AND(HP80&gt;=16,HP80&lt;=24),Listas!$G$37,IF(AND(HP80&gt;=5,HP80&lt;=12),Listas!$G$38,IF(AND(HP80&gt;=1,HP80&lt;=4),Listas!$G$39,"-"))))</f>
        <v>-</v>
      </c>
      <c r="Y80" s="230" t="str">
        <f t="shared" si="55"/>
        <v/>
      </c>
      <c r="Z80" s="230" t="str">
        <f>IFERROR(VLOOKUP(L80,Listas!$H$4:$I$8,2,FALSE),"")</f>
        <v/>
      </c>
      <c r="AA80" s="233"/>
      <c r="AB80" s="234"/>
      <c r="AC80" s="231"/>
      <c r="AD80" s="223"/>
      <c r="AE80" s="223"/>
      <c r="AF80" s="113" t="str">
        <f>IF(AND(HU80&gt;=32,HU80&lt;=80),Listas!$G$36,IF(AND(HU80&gt;=16,HU80&lt;=24),Listas!$G$37,IF(AND(HU80&gt;=5,HU80&lt;=12),Listas!$G$38,IF(AND(HU80&gt;=1,HU80&lt;=4),Listas!$G$39,"-"))))</f>
        <v>-</v>
      </c>
      <c r="AG80" s="226"/>
      <c r="AH80" s="223"/>
      <c r="AI80" s="223"/>
      <c r="AJ80" s="113" t="str">
        <f>IF(AND(HZ80&gt;=32,HZ80&lt;=80),Listas!$G$36,IF(AND(HZ80&gt;=16,HZ80&lt;=24),Listas!$G$37,IF(AND(HZ80&gt;=5,HZ80&lt;=12),Listas!$G$38,IF(AND(HZ80&gt;=1,HZ80&lt;=4),Listas!$G$39,"-"))))</f>
        <v>-</v>
      </c>
      <c r="AK80" s="226"/>
      <c r="AL80" s="223"/>
      <c r="AM80" s="223"/>
      <c r="AN80" s="113" t="str">
        <f>IF(AND(IE80&gt;=32,IE80&lt;=80),Listas!$G$36,IF(AND(IE80&gt;=16,IE80&lt;=24),Listas!$G$37,IF(AND(IE80&gt;=5,IE80&lt;=12),Listas!$G$38,IF(AND(IE80&gt;=1,IE80&lt;=4),Listas!$G$39,"-"))))</f>
        <v>-</v>
      </c>
      <c r="AO80" s="226"/>
      <c r="AP80" s="223"/>
      <c r="AQ80" s="223"/>
      <c r="AR80" s="113" t="str">
        <f>IF(AND(IJ80&gt;=32,IJ80&lt;=80),Listas!$G$36,IF(AND(IJ80&gt;=16,IJ80&lt;=24),Listas!$G$37,IF(AND(IJ80&gt;=5,IJ80&lt;=12),Listas!$G$38,IF(AND(IJ80&gt;=1,IJ80&lt;=4),Listas!$G$39,"-"))))</f>
        <v>-</v>
      </c>
      <c r="AS80" s="226"/>
      <c r="AT80" s="223"/>
      <c r="AU80" s="223"/>
      <c r="AV80" s="113" t="str">
        <f>IF(AND(IO80&gt;=32,IO80&lt;=80),Listas!$G$36,IF(AND(IO80&gt;=16,IO80&lt;=24),Listas!$G$37,IF(AND(IO80&gt;=5,IO80&lt;=12),Listas!$G$38,IF(AND(IO80&gt;=1,IO80&lt;=4),Listas!$G$39,"-"))))</f>
        <v>-</v>
      </c>
      <c r="AW80" s="226"/>
      <c r="AX80" s="223"/>
      <c r="AY80" s="223"/>
      <c r="AZ80" s="113" t="str">
        <f>IF(AND(IT80&gt;=32,IT80&lt;=80),Listas!$G$36,IF(AND(IT80&gt;=16,IT80&lt;=24),Listas!$G$37,IF(AND(IT80&gt;=5,IT80&lt;=12),Listas!$G$38,IF(AND(IT80&gt;=1,IT80&lt;=4),Listas!$G$39,"-"))))</f>
        <v>-</v>
      </c>
      <c r="BA80" s="226"/>
      <c r="BB80" s="223"/>
      <c r="BC80" s="223"/>
      <c r="BD80" s="113" t="str">
        <f>IF(AND(IY80&gt;=32,IY80&lt;=80),Listas!$G$36,IF(AND(IY80&gt;=16,IY80&lt;=24),Listas!$G$37,IF(AND(IY80&gt;=5,IY80&lt;=12),Listas!$G$38,IF(AND(IY80&gt;=1,IY80&lt;=4),Listas!$G$39,"-"))))</f>
        <v>-</v>
      </c>
      <c r="BE80" s="226"/>
      <c r="BF80" s="223"/>
      <c r="BG80" s="223"/>
      <c r="BH80" s="113" t="str">
        <f>IF(AND(JD80&gt;=32,JD80&lt;=80),Listas!$G$36,IF(AND(JD80&gt;=16,JD80&lt;=24),Listas!$G$37,IF(AND(JD80&gt;=5,JD80&lt;=12),Listas!$G$38,IF(AND(JD80&gt;=1,JD80&lt;=4),Listas!$G$39,"-"))))</f>
        <v>-</v>
      </c>
      <c r="BI80" s="226"/>
      <c r="BJ80" s="223"/>
      <c r="BK80" s="223"/>
      <c r="BL80" s="113" t="str">
        <f>IF(AND(JI80&gt;=32,JI80&lt;=80),Listas!$G$36,IF(AND(JI80&gt;=16,JI80&lt;=24),Listas!$G$37,IF(AND(JI80&gt;=5,JI80&lt;=12),Listas!$G$38,IF(AND(JI80&gt;=1,JI80&lt;=4),Listas!$G$39,"-"))))</f>
        <v>-</v>
      </c>
      <c r="BM80" s="226"/>
      <c r="BN80" s="223"/>
      <c r="BO80" s="223"/>
      <c r="BP80" s="113" t="str">
        <f>IF(AND(JN80&gt;=32,JN80&lt;=80),Listas!$G$36,IF(AND(JN80&gt;=16,JN80&lt;=24),Listas!$G$37,IF(AND(JN80&gt;=5,JN80&lt;=12),Listas!$G$38,IF(AND(JN80&gt;=1,JN80&lt;=4),Listas!$G$39,"-"))))</f>
        <v>-</v>
      </c>
      <c r="BQ80" s="226"/>
      <c r="BR80" s="223"/>
      <c r="BS80" s="223"/>
      <c r="BT80" s="113" t="str">
        <f>IF(AND(JS80&gt;=32,JS80&lt;=80),Listas!$G$36,IF(AND(JS80&gt;=16,JS80&lt;=24),Listas!$G$37,IF(AND(JS80&gt;=5,JS80&lt;=12),Listas!$G$38,IF(AND(JS80&gt;=1,JS80&lt;=4),Listas!$G$39,"-"))))</f>
        <v>-</v>
      </c>
      <c r="BU80" s="226"/>
      <c r="BV80" s="223"/>
      <c r="BW80" s="223"/>
      <c r="BX80" s="113" t="str">
        <f>IF(AND(JX80&gt;=32,JX80&lt;=80),Listas!$G$36,IF(AND(JX80&gt;=16,JX80&lt;=24),Listas!$G$37,IF(AND(JX80&gt;=5,JX80&lt;=12),Listas!$G$38,IF(AND(JX80&gt;=1,JX80&lt;=4),Listas!$G$39,"-"))))</f>
        <v>-</v>
      </c>
      <c r="BY80" s="226"/>
      <c r="BZ80" s="223"/>
      <c r="CA80" s="223"/>
      <c r="CB80" s="113" t="str">
        <f>IF(AND(KC80&gt;=32,KC80&lt;=80),Listas!$G$36,IF(AND(KC80&gt;=16,KC80&lt;=24),Listas!$G$37,IF(AND(KC80&gt;=5,KC80&lt;=12),Listas!$G$38,IF(AND(KC80&gt;=1,KC80&lt;=4),Listas!$G$39,"-"))))</f>
        <v>-</v>
      </c>
      <c r="CC80" s="226"/>
      <c r="CD80" s="223"/>
      <c r="CE80" s="223"/>
      <c r="CF80" s="113" t="str">
        <f>IF(AND(KH80&gt;=32,KH80&lt;=80),Listas!$G$36,IF(AND(KH80&gt;=16,KH80&lt;=24),Listas!$G$37,IF(AND(KH80&gt;=5,KH80&lt;=12),Listas!$G$38,IF(AND(KH80&gt;=1,KH80&lt;=4),Listas!$G$39,"-"))))</f>
        <v>-</v>
      </c>
      <c r="CG80" s="226"/>
      <c r="CH80" s="223"/>
      <c r="CI80" s="223"/>
      <c r="CJ80" s="113" t="str">
        <f>IF(AND(KM80&gt;=32,KM80&lt;=80),Listas!$G$36,IF(AND(KM80&gt;=16,KM80&lt;=24),Listas!$G$37,IF(AND(KM80&gt;=5,KM80&lt;=12),Listas!$G$38,IF(AND(KM80&gt;=1,KM80&lt;=4),Listas!$G$39,"-"))))</f>
        <v>-</v>
      </c>
      <c r="CK80" s="226"/>
      <c r="CL80" s="223"/>
      <c r="CM80" s="223"/>
      <c r="CN80" s="113" t="str">
        <f>IF(AND(KR80&gt;=32,KR80&lt;=80),Listas!$G$36,IF(AND(KR80&gt;=16,KR80&lt;=24),Listas!$G$37,IF(AND(KR80&gt;=5,KR80&lt;=12),Listas!$G$38,IF(AND(KR80&gt;=1,KR80&lt;=4),Listas!$G$39,"-"))))</f>
        <v>-</v>
      </c>
      <c r="CO80" s="226"/>
      <c r="CP80" s="223"/>
      <c r="CQ80" s="223"/>
      <c r="CR80" s="113" t="str">
        <f>IF(AND(KW80&gt;=32,KW80&lt;=80),Listas!$G$36,IF(AND(KW80&gt;=16,KW80&lt;=24),Listas!$G$37,IF(AND(KW80&gt;=5,KW80&lt;=12),Listas!$G$38,IF(AND(KW80&gt;=1,KW80&lt;=4),Listas!$G$39,"-"))))</f>
        <v>-</v>
      </c>
      <c r="CS80" s="226"/>
      <c r="CT80" s="223"/>
      <c r="CU80" s="223"/>
      <c r="CV80" s="113" t="str">
        <f>IF(AND(LB80&gt;=32,LB80&lt;=80),Listas!$G$36,IF(AND(LB80&gt;=16,LB80&lt;=24),Listas!$G$37,IF(AND(LB80&gt;=5,LB80&lt;=12),Listas!$G$38,IF(AND(LB80&gt;=1,LB80&lt;=4),Listas!$G$39,"-"))))</f>
        <v>-</v>
      </c>
      <c r="CW80" s="226"/>
      <c r="CX80" s="223"/>
      <c r="CY80" s="223"/>
      <c r="CZ80" s="113" t="str">
        <f>IF(AND(LG80&gt;=32,LG80&lt;=80),Listas!$G$36,IF(AND(LG80&gt;=16,LG80&lt;=24),Listas!$G$37,IF(AND(LG80&gt;=5,LG80&lt;=12),Listas!$G$38,IF(AND(LG80&gt;=1,LG80&lt;=4),Listas!$G$39,"-"))))</f>
        <v>-</v>
      </c>
      <c r="DA80" s="226"/>
      <c r="DB80" s="223"/>
      <c r="DC80" s="223"/>
      <c r="DD80" s="113" t="str">
        <f>IF(AND(LL80&gt;=32,LL80&lt;=80),Listas!$G$36,IF(AND(LL80&gt;=16,LL80&lt;=24),Listas!$G$37,IF(AND(LL80&gt;=5,LL80&lt;=12),Listas!$G$38,IF(AND(LL80&gt;=1,LL80&lt;=4),Listas!$G$39,"-"))))</f>
        <v>-</v>
      </c>
      <c r="DE80" s="226"/>
      <c r="DF80" s="223"/>
      <c r="DG80" s="223"/>
      <c r="DH80" s="113" t="str">
        <f>IF(AND(LQ80&gt;=32,LQ80&lt;=80),Listas!$G$36,IF(AND(LQ80&gt;=16,LQ80&lt;=24),Listas!$G$37,IF(AND(LQ80&gt;=5,LQ80&lt;=12),Listas!$G$38,IF(AND(LQ80&gt;=1,LQ80&lt;=4),Listas!$G$39,"-"))))</f>
        <v>-</v>
      </c>
      <c r="DI80" s="226"/>
      <c r="DJ80" s="223"/>
      <c r="DK80" s="223"/>
      <c r="DL80" s="113" t="str">
        <f>IF(AND(LV80&gt;=32,LV80&lt;=80),Listas!$G$36,IF(AND(LV80&gt;=16,LV80&lt;=24),Listas!$G$37,IF(AND(LV80&gt;=5,LV80&lt;=12),Listas!$G$38,IF(AND(LV80&gt;=1,LV80&lt;=4),Listas!$G$39,"-"))))</f>
        <v>-</v>
      </c>
      <c r="DM80" s="226"/>
      <c r="DN80" s="223"/>
      <c r="DO80" s="223"/>
      <c r="DP80" s="113" t="str">
        <f>IF(AND(MA80&gt;=32,MA80&lt;=80),Listas!$G$36,IF(AND(MA80&gt;=16,MA80&lt;=24),Listas!$G$37,IF(AND(MA80&gt;=5,MA80&lt;=12),Listas!$G$38,IF(AND(MA80&gt;=1,MA80&lt;=4),Listas!$G$39,"-"))))</f>
        <v>-</v>
      </c>
      <c r="DQ80" s="226"/>
      <c r="DR80" s="223"/>
      <c r="DS80" s="223"/>
      <c r="DT80" s="113" t="str">
        <f>IF(AND(MF80&gt;=32,MF80&lt;=80),Listas!$G$36,IF(AND(MF80&gt;=16,MF80&lt;=24),Listas!$G$37,IF(AND(MF80&gt;=5,MF80&lt;=12),Listas!$G$38,IF(AND(MF80&gt;=1,MF80&lt;=4),Listas!$G$39,"-"))))</f>
        <v>-</v>
      </c>
      <c r="HM80" s="150" t="str">
        <f>IF('2.Datos'!A80&lt;&gt;"",'2.Datos'!A80,"")</f>
        <v/>
      </c>
      <c r="HN80" s="142" t="str">
        <f>IFERROR(VLOOKUP('2.Datos'!V80,Listas!$D$37:$E$41,2,FALSE),"")</f>
        <v/>
      </c>
      <c r="HO80" s="142" t="str">
        <f>IFERROR(VLOOKUP('2.Datos'!W80,Listas!$D$44:$E$48,2,FALSE),"")</f>
        <v/>
      </c>
      <c r="HP80" s="142" t="str">
        <f t="shared" si="53"/>
        <v/>
      </c>
      <c r="HQ80" s="151" t="str">
        <f t="shared" si="54"/>
        <v/>
      </c>
      <c r="HR80" s="103"/>
      <c r="HS80" s="142" t="str">
        <f>IFERROR(VLOOKUP('2.Datos'!AD80,Listas!$D$37:$E$41,2,FALSE),"")</f>
        <v/>
      </c>
      <c r="HT80" s="142" t="str">
        <f>IFERROR(VLOOKUP('2.Datos'!AE80,Listas!$D$44:$E$48,2,FALSE),"")</f>
        <v/>
      </c>
      <c r="HU80" s="151" t="str">
        <f t="shared" si="56"/>
        <v/>
      </c>
      <c r="HV80" s="151" t="str">
        <f t="shared" si="57"/>
        <v/>
      </c>
      <c r="HW80" s="103"/>
      <c r="HX80" s="142" t="str">
        <f>IFERROR(VLOOKUP('2.Datos'!AH80,Listas!$D$37:$E$41,2,FALSE),"")</f>
        <v/>
      </c>
      <c r="HY80" s="142" t="str">
        <f>IFERROR(VLOOKUP('2.Datos'!AI80,Listas!$D$44:$E$48,2,FALSE),"")</f>
        <v/>
      </c>
      <c r="HZ80" s="151" t="str">
        <f t="shared" si="58"/>
        <v/>
      </c>
      <c r="IA80" s="151" t="str">
        <f t="shared" si="59"/>
        <v/>
      </c>
      <c r="IB80" s="103"/>
      <c r="IC80" s="142" t="str">
        <f>IFERROR(VLOOKUP('2.Datos'!AL80,Listas!$D$37:$E$41,2,FALSE),"")</f>
        <v/>
      </c>
      <c r="ID80" s="142" t="str">
        <f>IFERROR(VLOOKUP('2.Datos'!AM80,Listas!$D$44:$E$48,2,FALSE),"")</f>
        <v/>
      </c>
      <c r="IE80" s="151" t="str">
        <f t="shared" si="60"/>
        <v/>
      </c>
      <c r="IF80" s="151" t="str">
        <f t="shared" si="61"/>
        <v/>
      </c>
      <c r="IG80" s="103"/>
      <c r="IH80" s="142" t="str">
        <f>IFERROR(VLOOKUP('2.Datos'!AP80,Listas!$D$37:$E$41,2,FALSE),"")</f>
        <v/>
      </c>
      <c r="II80" s="142" t="str">
        <f>IFERROR(VLOOKUP('2.Datos'!AQ80,Listas!$D$44:$E$48,2,FALSE),"")</f>
        <v/>
      </c>
      <c r="IJ80" s="151" t="str">
        <f t="shared" si="62"/>
        <v/>
      </c>
      <c r="IK80" s="151" t="str">
        <f t="shared" si="63"/>
        <v/>
      </c>
      <c r="IL80" s="103"/>
      <c r="IM80" s="142" t="str">
        <f>IFERROR(VLOOKUP('2.Datos'!AT80,Listas!$D$37:$E$41,2,FALSE),"")</f>
        <v/>
      </c>
      <c r="IN80" s="142" t="str">
        <f>IFERROR(VLOOKUP('2.Datos'!AU80,Listas!$D$44:$E$48,2,FALSE),"")</f>
        <v/>
      </c>
      <c r="IO80" s="151" t="str">
        <f t="shared" si="64"/>
        <v/>
      </c>
      <c r="IP80" s="151" t="str">
        <f t="shared" si="65"/>
        <v/>
      </c>
      <c r="IQ80" s="103"/>
      <c r="IR80" s="142" t="str">
        <f>IFERROR(VLOOKUP('2.Datos'!AX80,Listas!$D$37:$E$41,2,FALSE),"")</f>
        <v/>
      </c>
      <c r="IS80" s="142" t="str">
        <f>IFERROR(VLOOKUP('2.Datos'!AY80,Listas!$D$44:$E$48,2,FALSE),"")</f>
        <v/>
      </c>
      <c r="IT80" s="151" t="str">
        <f t="shared" si="66"/>
        <v/>
      </c>
      <c r="IU80" s="151" t="str">
        <f t="shared" si="67"/>
        <v/>
      </c>
      <c r="IV80" s="103"/>
      <c r="IW80" s="142" t="str">
        <f>IFERROR(VLOOKUP('2.Datos'!BB80,Listas!$D$37:$E$41,2,FALSE),"")</f>
        <v/>
      </c>
      <c r="IX80" s="142" t="str">
        <f>IFERROR(VLOOKUP('2.Datos'!BC80,Listas!$D$44:$E$48,2,FALSE),"")</f>
        <v/>
      </c>
      <c r="IY80" s="151" t="str">
        <f t="shared" si="68"/>
        <v/>
      </c>
      <c r="IZ80" s="151" t="str">
        <f t="shared" si="69"/>
        <v/>
      </c>
      <c r="JA80" s="103"/>
      <c r="JB80" s="142" t="str">
        <f>IFERROR(VLOOKUP('2.Datos'!BF80,Listas!$D$37:$E$41,2,FALSE),"")</f>
        <v/>
      </c>
      <c r="JC80" s="142" t="str">
        <f>IFERROR(VLOOKUP('2.Datos'!BG80,Listas!$D$44:$E$48,2,FALSE),"")</f>
        <v/>
      </c>
      <c r="JD80" s="151" t="str">
        <f t="shared" si="70"/>
        <v/>
      </c>
      <c r="JE80" s="151" t="str">
        <f t="shared" si="71"/>
        <v/>
      </c>
      <c r="JF80" s="103"/>
      <c r="JG80" s="142" t="str">
        <f>IFERROR(VLOOKUP('2.Datos'!BJ80,Listas!$D$37:$E$41,2,FALSE),"")</f>
        <v/>
      </c>
      <c r="JH80" s="142" t="str">
        <f>IFERROR(VLOOKUP('2.Datos'!BK80,Listas!$D$44:$E$48,2,FALSE),"")</f>
        <v/>
      </c>
      <c r="JI80" s="151" t="str">
        <f t="shared" si="72"/>
        <v/>
      </c>
      <c r="JJ80" s="151" t="str">
        <f t="shared" si="73"/>
        <v/>
      </c>
      <c r="JK80" s="103"/>
      <c r="JL80" s="142" t="str">
        <f>IFERROR(VLOOKUP('2.Datos'!BN80,Listas!$D$37:$E$41,2,FALSE),"")</f>
        <v/>
      </c>
      <c r="JM80" s="142" t="str">
        <f>IFERROR(VLOOKUP('2.Datos'!BO80,Listas!$D$44:$E$48,2,FALSE),"")</f>
        <v/>
      </c>
      <c r="JN80" s="151" t="str">
        <f t="shared" si="74"/>
        <v/>
      </c>
      <c r="JO80" s="151" t="str">
        <f t="shared" si="75"/>
        <v/>
      </c>
      <c r="JP80" s="103"/>
      <c r="JQ80" s="142" t="str">
        <f>IFERROR(VLOOKUP('2.Datos'!BR80,Listas!$D$37:$E$41,2,FALSE),"")</f>
        <v/>
      </c>
      <c r="JR80" s="142" t="str">
        <f>IFERROR(VLOOKUP('2.Datos'!BS80,Listas!$D$44:$E$48,2,FALSE),"")</f>
        <v/>
      </c>
      <c r="JS80" s="151" t="str">
        <f t="shared" si="76"/>
        <v/>
      </c>
      <c r="JT80" s="151" t="str">
        <f t="shared" si="77"/>
        <v/>
      </c>
      <c r="JU80" s="103"/>
      <c r="JV80" s="142" t="str">
        <f>IFERROR(VLOOKUP('2.Datos'!BV80,Listas!$D$37:$E$41,2,FALSE),"")</f>
        <v/>
      </c>
      <c r="JW80" s="142" t="str">
        <f>IFERROR(VLOOKUP('2.Datos'!BW80,Listas!$D$44:$E$48,2,FALSE),"")</f>
        <v/>
      </c>
      <c r="JX80" s="151" t="str">
        <f t="shared" si="78"/>
        <v/>
      </c>
      <c r="JY80" s="151" t="str">
        <f t="shared" si="79"/>
        <v/>
      </c>
      <c r="JZ80" s="103"/>
      <c r="KA80" s="142" t="str">
        <f>IFERROR(VLOOKUP('2.Datos'!BZ80,Listas!$D$37:$E$41,2,FALSE),"")</f>
        <v/>
      </c>
      <c r="KB80" s="142" t="str">
        <f>IFERROR(VLOOKUP('2.Datos'!CA80,Listas!$D$44:$E$48,2,FALSE),"")</f>
        <v/>
      </c>
      <c r="KC80" s="151" t="str">
        <f t="shared" si="80"/>
        <v/>
      </c>
      <c r="KD80" s="151" t="str">
        <f t="shared" si="81"/>
        <v/>
      </c>
      <c r="KE80" s="103"/>
      <c r="KF80" s="142" t="str">
        <f>IFERROR(VLOOKUP('2.Datos'!CD80,Listas!$D$37:$E$41,2,FALSE),"")</f>
        <v/>
      </c>
      <c r="KG80" s="142" t="str">
        <f>IFERROR(VLOOKUP('2.Datos'!CE80,Listas!$D$44:$E$48,2,FALSE),"")</f>
        <v/>
      </c>
      <c r="KH80" s="151" t="str">
        <f t="shared" si="82"/>
        <v/>
      </c>
      <c r="KI80" s="151" t="str">
        <f t="shared" si="83"/>
        <v/>
      </c>
      <c r="KJ80" s="103"/>
      <c r="KK80" s="142" t="str">
        <f>IFERROR(VLOOKUP('2.Datos'!CH80,Listas!$D$37:$E$41,2,FALSE),"")</f>
        <v/>
      </c>
      <c r="KL80" s="142" t="str">
        <f>IFERROR(VLOOKUP('2.Datos'!CI80,Listas!$D$44:$E$48,2,FALSE),"")</f>
        <v/>
      </c>
      <c r="KM80" s="151" t="str">
        <f t="shared" si="84"/>
        <v/>
      </c>
      <c r="KN80" s="151" t="str">
        <f t="shared" si="85"/>
        <v/>
      </c>
      <c r="KO80" s="103"/>
      <c r="KP80" s="142" t="str">
        <f>IFERROR(VLOOKUP('2.Datos'!CL80,Listas!$D$37:$E$41,2,FALSE),"")</f>
        <v/>
      </c>
      <c r="KQ80" s="142" t="str">
        <f>IFERROR(VLOOKUP('2.Datos'!CM80,Listas!$D$44:$E$48,2,FALSE),"")</f>
        <v/>
      </c>
      <c r="KR80" s="151" t="str">
        <f t="shared" si="86"/>
        <v/>
      </c>
      <c r="KS80" s="151" t="str">
        <f t="shared" si="87"/>
        <v/>
      </c>
      <c r="KT80" s="103"/>
      <c r="KU80" s="142" t="str">
        <f>IFERROR(VLOOKUP('2.Datos'!CP80,Listas!$D$37:$E$41,2,FALSE),"")</f>
        <v/>
      </c>
      <c r="KV80" s="142" t="str">
        <f>IFERROR(VLOOKUP('2.Datos'!CQ80,Listas!$D$44:$E$48,2,FALSE),"")</f>
        <v/>
      </c>
      <c r="KW80" s="151" t="str">
        <f t="shared" si="88"/>
        <v/>
      </c>
      <c r="KX80" s="151" t="str">
        <f t="shared" si="89"/>
        <v/>
      </c>
      <c r="KY80" s="103"/>
      <c r="KZ80" s="142" t="str">
        <f>IFERROR(VLOOKUP('2.Datos'!CT80,Listas!$D$37:$E$41,2,FALSE),"")</f>
        <v/>
      </c>
      <c r="LA80" s="142" t="str">
        <f>IFERROR(VLOOKUP('2.Datos'!CU80,Listas!$D$44:$E$48,2,FALSE),"")</f>
        <v/>
      </c>
      <c r="LB80" s="151" t="str">
        <f t="shared" si="90"/>
        <v/>
      </c>
      <c r="LC80" s="151" t="str">
        <f t="shared" si="91"/>
        <v/>
      </c>
      <c r="LD80" s="103"/>
      <c r="LE80" s="142" t="str">
        <f>IFERROR(VLOOKUP('2.Datos'!CX80,Listas!$D$37:$E$41,2,FALSE),"")</f>
        <v/>
      </c>
      <c r="LF80" s="142" t="str">
        <f>IFERROR(VLOOKUP('2.Datos'!CY80,Listas!$D$44:$E$48,2,FALSE),"")</f>
        <v/>
      </c>
      <c r="LG80" s="151" t="str">
        <f t="shared" si="92"/>
        <v/>
      </c>
      <c r="LH80" s="151" t="str">
        <f t="shared" si="93"/>
        <v/>
      </c>
      <c r="LI80" s="103"/>
      <c r="LJ80" s="142" t="str">
        <f>IFERROR(VLOOKUP('2.Datos'!DB80,Listas!$D$37:$E$41,2,FALSE),"")</f>
        <v/>
      </c>
      <c r="LK80" s="142" t="str">
        <f>IFERROR(VLOOKUP('2.Datos'!DC80,Listas!$D$44:$E$48,2,FALSE),"")</f>
        <v/>
      </c>
      <c r="LL80" s="151" t="str">
        <f t="shared" si="94"/>
        <v/>
      </c>
      <c r="LM80" s="151" t="str">
        <f t="shared" si="95"/>
        <v/>
      </c>
      <c r="LN80" s="103"/>
      <c r="LO80" s="142" t="str">
        <f>IFERROR(VLOOKUP('2.Datos'!DF80,Listas!$D$37:$E$41,2,FALSE),"")</f>
        <v/>
      </c>
      <c r="LP80" s="142" t="str">
        <f>IFERROR(VLOOKUP('2.Datos'!DG80,Listas!$D$44:$E$48,2,FALSE),"")</f>
        <v/>
      </c>
      <c r="LQ80" s="151" t="str">
        <f t="shared" si="96"/>
        <v/>
      </c>
      <c r="LR80" s="151" t="str">
        <f t="shared" si="97"/>
        <v/>
      </c>
      <c r="LS80" s="103"/>
      <c r="LT80" s="142" t="str">
        <f>IFERROR(VLOOKUP('2.Datos'!DJ80,Listas!$D$37:$E$41,2,FALSE),"")</f>
        <v/>
      </c>
      <c r="LU80" s="142" t="str">
        <f>IFERROR(VLOOKUP('2.Datos'!DK80,Listas!$D$44:$E$48,2,FALSE),"")</f>
        <v/>
      </c>
      <c r="LV80" s="151" t="str">
        <f t="shared" si="98"/>
        <v/>
      </c>
      <c r="LW80" s="151" t="str">
        <f t="shared" si="99"/>
        <v/>
      </c>
      <c r="LX80" s="103"/>
      <c r="LY80" s="142" t="str">
        <f>IFERROR(VLOOKUP('2.Datos'!DN80,Listas!$D$37:$E$41,2,FALSE),"")</f>
        <v/>
      </c>
      <c r="LZ80" s="142" t="str">
        <f>IFERROR(VLOOKUP('2.Datos'!DO80,Listas!$D$44:$E$48,2,FALSE),"")</f>
        <v/>
      </c>
      <c r="MA80" s="151" t="str">
        <f t="shared" si="100"/>
        <v/>
      </c>
      <c r="MB80" s="151" t="str">
        <f t="shared" si="101"/>
        <v/>
      </c>
      <c r="MC80" s="103"/>
      <c r="MD80" s="142" t="str">
        <f>IFERROR(VLOOKUP('2.Datos'!DR80,Listas!$D$37:$E$41,2,FALSE),"")</f>
        <v/>
      </c>
      <c r="ME80" s="142" t="str">
        <f>IFERROR(VLOOKUP('2.Datos'!DS80,Listas!$D$44:$E$48,2,FALSE),"")</f>
        <v/>
      </c>
      <c r="MF80" s="151" t="str">
        <f t="shared" si="102"/>
        <v/>
      </c>
      <c r="MG80" s="151" t="str">
        <f t="shared" si="103"/>
        <v/>
      </c>
      <c r="MH80"/>
    </row>
    <row r="81" spans="1:346" ht="46.5" customHeight="1" x14ac:dyDescent="0.25">
      <c r="A81" s="232"/>
      <c r="B81" s="223"/>
      <c r="C81" s="223"/>
      <c r="D81" s="225"/>
      <c r="E81" s="225"/>
      <c r="F81" s="226"/>
      <c r="G81" s="223"/>
      <c r="H81" s="226"/>
      <c r="I81" s="226"/>
      <c r="J81" s="226"/>
      <c r="K81" s="226"/>
      <c r="L81" s="227"/>
      <c r="M81" s="224"/>
      <c r="N81" s="228"/>
      <c r="O81" s="228"/>
      <c r="P81" s="228"/>
      <c r="Q81" s="228"/>
      <c r="R81" s="228"/>
      <c r="S81" s="228"/>
      <c r="T81" s="228"/>
      <c r="U81" s="228"/>
      <c r="V81" s="223"/>
      <c r="W81" s="223"/>
      <c r="X81" s="229" t="str">
        <f>IF(AND(HP81&gt;=32,HP81&lt;=80),Listas!$G$36,IF(AND(HP81&gt;=16,HP81&lt;=24),Listas!$G$37,IF(AND(HP81&gt;=5,HP81&lt;=12),Listas!$G$38,IF(AND(HP81&gt;=1,HP81&lt;=4),Listas!$G$39,"-"))))</f>
        <v>-</v>
      </c>
      <c r="Y81" s="230" t="str">
        <f t="shared" si="55"/>
        <v/>
      </c>
      <c r="Z81" s="230" t="str">
        <f>IFERROR(VLOOKUP(L81,Listas!$H$4:$I$8,2,FALSE),"")</f>
        <v/>
      </c>
      <c r="AA81" s="233"/>
      <c r="AB81" s="234"/>
      <c r="AC81" s="231"/>
      <c r="AD81" s="223"/>
      <c r="AE81" s="223"/>
      <c r="AF81" s="113" t="str">
        <f>IF(AND(HU81&gt;=32,HU81&lt;=80),Listas!$G$36,IF(AND(HU81&gt;=16,HU81&lt;=24),Listas!$G$37,IF(AND(HU81&gt;=5,HU81&lt;=12),Listas!$G$38,IF(AND(HU81&gt;=1,HU81&lt;=4),Listas!$G$39,"-"))))</f>
        <v>-</v>
      </c>
      <c r="AG81" s="226"/>
      <c r="AH81" s="223"/>
      <c r="AI81" s="223"/>
      <c r="AJ81" s="113" t="str">
        <f>IF(AND(HZ81&gt;=32,HZ81&lt;=80),Listas!$G$36,IF(AND(HZ81&gt;=16,HZ81&lt;=24),Listas!$G$37,IF(AND(HZ81&gt;=5,HZ81&lt;=12),Listas!$G$38,IF(AND(HZ81&gt;=1,HZ81&lt;=4),Listas!$G$39,"-"))))</f>
        <v>-</v>
      </c>
      <c r="AK81" s="226"/>
      <c r="AL81" s="223"/>
      <c r="AM81" s="223"/>
      <c r="AN81" s="113" t="str">
        <f>IF(AND(IE81&gt;=32,IE81&lt;=80),Listas!$G$36,IF(AND(IE81&gt;=16,IE81&lt;=24),Listas!$G$37,IF(AND(IE81&gt;=5,IE81&lt;=12),Listas!$G$38,IF(AND(IE81&gt;=1,IE81&lt;=4),Listas!$G$39,"-"))))</f>
        <v>-</v>
      </c>
      <c r="AO81" s="226"/>
      <c r="AP81" s="223"/>
      <c r="AQ81" s="223"/>
      <c r="AR81" s="113" t="str">
        <f>IF(AND(IJ81&gt;=32,IJ81&lt;=80),Listas!$G$36,IF(AND(IJ81&gt;=16,IJ81&lt;=24),Listas!$G$37,IF(AND(IJ81&gt;=5,IJ81&lt;=12),Listas!$G$38,IF(AND(IJ81&gt;=1,IJ81&lt;=4),Listas!$G$39,"-"))))</f>
        <v>-</v>
      </c>
      <c r="AS81" s="226"/>
      <c r="AT81" s="223"/>
      <c r="AU81" s="223"/>
      <c r="AV81" s="113" t="str">
        <f>IF(AND(IO81&gt;=32,IO81&lt;=80),Listas!$G$36,IF(AND(IO81&gt;=16,IO81&lt;=24),Listas!$G$37,IF(AND(IO81&gt;=5,IO81&lt;=12),Listas!$G$38,IF(AND(IO81&gt;=1,IO81&lt;=4),Listas!$G$39,"-"))))</f>
        <v>-</v>
      </c>
      <c r="AW81" s="226"/>
      <c r="AX81" s="223"/>
      <c r="AY81" s="223"/>
      <c r="AZ81" s="113" t="str">
        <f>IF(AND(IT81&gt;=32,IT81&lt;=80),Listas!$G$36,IF(AND(IT81&gt;=16,IT81&lt;=24),Listas!$G$37,IF(AND(IT81&gt;=5,IT81&lt;=12),Listas!$G$38,IF(AND(IT81&gt;=1,IT81&lt;=4),Listas!$G$39,"-"))))</f>
        <v>-</v>
      </c>
      <c r="BA81" s="226"/>
      <c r="BB81" s="223"/>
      <c r="BC81" s="223"/>
      <c r="BD81" s="113" t="str">
        <f>IF(AND(IY81&gt;=32,IY81&lt;=80),Listas!$G$36,IF(AND(IY81&gt;=16,IY81&lt;=24),Listas!$G$37,IF(AND(IY81&gt;=5,IY81&lt;=12),Listas!$G$38,IF(AND(IY81&gt;=1,IY81&lt;=4),Listas!$G$39,"-"))))</f>
        <v>-</v>
      </c>
      <c r="BE81" s="226"/>
      <c r="BF81" s="223"/>
      <c r="BG81" s="223"/>
      <c r="BH81" s="113" t="str">
        <f>IF(AND(JD81&gt;=32,JD81&lt;=80),Listas!$G$36,IF(AND(JD81&gt;=16,JD81&lt;=24),Listas!$G$37,IF(AND(JD81&gt;=5,JD81&lt;=12),Listas!$G$38,IF(AND(JD81&gt;=1,JD81&lt;=4),Listas!$G$39,"-"))))</f>
        <v>-</v>
      </c>
      <c r="BI81" s="226"/>
      <c r="BJ81" s="223"/>
      <c r="BK81" s="223"/>
      <c r="BL81" s="113" t="str">
        <f>IF(AND(JI81&gt;=32,JI81&lt;=80),Listas!$G$36,IF(AND(JI81&gt;=16,JI81&lt;=24),Listas!$G$37,IF(AND(JI81&gt;=5,JI81&lt;=12),Listas!$G$38,IF(AND(JI81&gt;=1,JI81&lt;=4),Listas!$G$39,"-"))))</f>
        <v>-</v>
      </c>
      <c r="BM81" s="226"/>
      <c r="BN81" s="223"/>
      <c r="BO81" s="223"/>
      <c r="BP81" s="113" t="str">
        <f>IF(AND(JN81&gt;=32,JN81&lt;=80),Listas!$G$36,IF(AND(JN81&gt;=16,JN81&lt;=24),Listas!$G$37,IF(AND(JN81&gt;=5,JN81&lt;=12),Listas!$G$38,IF(AND(JN81&gt;=1,JN81&lt;=4),Listas!$G$39,"-"))))</f>
        <v>-</v>
      </c>
      <c r="BQ81" s="226"/>
      <c r="BR81" s="223"/>
      <c r="BS81" s="223"/>
      <c r="BT81" s="113" t="str">
        <f>IF(AND(JS81&gt;=32,JS81&lt;=80),Listas!$G$36,IF(AND(JS81&gt;=16,JS81&lt;=24),Listas!$G$37,IF(AND(JS81&gt;=5,JS81&lt;=12),Listas!$G$38,IF(AND(JS81&gt;=1,JS81&lt;=4),Listas!$G$39,"-"))))</f>
        <v>-</v>
      </c>
      <c r="BU81" s="226"/>
      <c r="BV81" s="223"/>
      <c r="BW81" s="223"/>
      <c r="BX81" s="113" t="str">
        <f>IF(AND(JX81&gt;=32,JX81&lt;=80),Listas!$G$36,IF(AND(JX81&gt;=16,JX81&lt;=24),Listas!$G$37,IF(AND(JX81&gt;=5,JX81&lt;=12),Listas!$G$38,IF(AND(JX81&gt;=1,JX81&lt;=4),Listas!$G$39,"-"))))</f>
        <v>-</v>
      </c>
      <c r="BY81" s="226"/>
      <c r="BZ81" s="223"/>
      <c r="CA81" s="223"/>
      <c r="CB81" s="113" t="str">
        <f>IF(AND(KC81&gt;=32,KC81&lt;=80),Listas!$G$36,IF(AND(KC81&gt;=16,KC81&lt;=24),Listas!$G$37,IF(AND(KC81&gt;=5,KC81&lt;=12),Listas!$G$38,IF(AND(KC81&gt;=1,KC81&lt;=4),Listas!$G$39,"-"))))</f>
        <v>-</v>
      </c>
      <c r="CC81" s="226"/>
      <c r="CD81" s="223"/>
      <c r="CE81" s="223"/>
      <c r="CF81" s="113" t="str">
        <f>IF(AND(KH81&gt;=32,KH81&lt;=80),Listas!$G$36,IF(AND(KH81&gt;=16,KH81&lt;=24),Listas!$G$37,IF(AND(KH81&gt;=5,KH81&lt;=12),Listas!$G$38,IF(AND(KH81&gt;=1,KH81&lt;=4),Listas!$G$39,"-"))))</f>
        <v>-</v>
      </c>
      <c r="CG81" s="226"/>
      <c r="CH81" s="223"/>
      <c r="CI81" s="223"/>
      <c r="CJ81" s="113" t="str">
        <f>IF(AND(KM81&gt;=32,KM81&lt;=80),Listas!$G$36,IF(AND(KM81&gt;=16,KM81&lt;=24),Listas!$G$37,IF(AND(KM81&gt;=5,KM81&lt;=12),Listas!$G$38,IF(AND(KM81&gt;=1,KM81&lt;=4),Listas!$G$39,"-"))))</f>
        <v>-</v>
      </c>
      <c r="CK81" s="226"/>
      <c r="CL81" s="223"/>
      <c r="CM81" s="223"/>
      <c r="CN81" s="113" t="str">
        <f>IF(AND(KR81&gt;=32,KR81&lt;=80),Listas!$G$36,IF(AND(KR81&gt;=16,KR81&lt;=24),Listas!$G$37,IF(AND(KR81&gt;=5,KR81&lt;=12),Listas!$G$38,IF(AND(KR81&gt;=1,KR81&lt;=4),Listas!$G$39,"-"))))</f>
        <v>-</v>
      </c>
      <c r="CO81" s="226"/>
      <c r="CP81" s="223"/>
      <c r="CQ81" s="223"/>
      <c r="CR81" s="113" t="str">
        <f>IF(AND(KW81&gt;=32,KW81&lt;=80),Listas!$G$36,IF(AND(KW81&gt;=16,KW81&lt;=24),Listas!$G$37,IF(AND(KW81&gt;=5,KW81&lt;=12),Listas!$G$38,IF(AND(KW81&gt;=1,KW81&lt;=4),Listas!$G$39,"-"))))</f>
        <v>-</v>
      </c>
      <c r="CS81" s="226"/>
      <c r="CT81" s="223"/>
      <c r="CU81" s="223"/>
      <c r="CV81" s="113" t="str">
        <f>IF(AND(LB81&gt;=32,LB81&lt;=80),Listas!$G$36,IF(AND(LB81&gt;=16,LB81&lt;=24),Listas!$G$37,IF(AND(LB81&gt;=5,LB81&lt;=12),Listas!$G$38,IF(AND(LB81&gt;=1,LB81&lt;=4),Listas!$G$39,"-"))))</f>
        <v>-</v>
      </c>
      <c r="CW81" s="226"/>
      <c r="CX81" s="223"/>
      <c r="CY81" s="223"/>
      <c r="CZ81" s="113" t="str">
        <f>IF(AND(LG81&gt;=32,LG81&lt;=80),Listas!$G$36,IF(AND(LG81&gt;=16,LG81&lt;=24),Listas!$G$37,IF(AND(LG81&gt;=5,LG81&lt;=12),Listas!$G$38,IF(AND(LG81&gt;=1,LG81&lt;=4),Listas!$G$39,"-"))))</f>
        <v>-</v>
      </c>
      <c r="DA81" s="226"/>
      <c r="DB81" s="223"/>
      <c r="DC81" s="223"/>
      <c r="DD81" s="113" t="str">
        <f>IF(AND(LL81&gt;=32,LL81&lt;=80),Listas!$G$36,IF(AND(LL81&gt;=16,LL81&lt;=24),Listas!$G$37,IF(AND(LL81&gt;=5,LL81&lt;=12),Listas!$G$38,IF(AND(LL81&gt;=1,LL81&lt;=4),Listas!$G$39,"-"))))</f>
        <v>-</v>
      </c>
      <c r="DE81" s="226"/>
      <c r="DF81" s="223"/>
      <c r="DG81" s="223"/>
      <c r="DH81" s="113" t="str">
        <f>IF(AND(LQ81&gt;=32,LQ81&lt;=80),Listas!$G$36,IF(AND(LQ81&gt;=16,LQ81&lt;=24),Listas!$G$37,IF(AND(LQ81&gt;=5,LQ81&lt;=12),Listas!$G$38,IF(AND(LQ81&gt;=1,LQ81&lt;=4),Listas!$G$39,"-"))))</f>
        <v>-</v>
      </c>
      <c r="DI81" s="226"/>
      <c r="DJ81" s="223"/>
      <c r="DK81" s="223"/>
      <c r="DL81" s="113" t="str">
        <f>IF(AND(LV81&gt;=32,LV81&lt;=80),Listas!$G$36,IF(AND(LV81&gt;=16,LV81&lt;=24),Listas!$G$37,IF(AND(LV81&gt;=5,LV81&lt;=12),Listas!$G$38,IF(AND(LV81&gt;=1,LV81&lt;=4),Listas!$G$39,"-"))))</f>
        <v>-</v>
      </c>
      <c r="DM81" s="226"/>
      <c r="DN81" s="223"/>
      <c r="DO81" s="223"/>
      <c r="DP81" s="113" t="str">
        <f>IF(AND(MA81&gt;=32,MA81&lt;=80),Listas!$G$36,IF(AND(MA81&gt;=16,MA81&lt;=24),Listas!$G$37,IF(AND(MA81&gt;=5,MA81&lt;=12),Listas!$G$38,IF(AND(MA81&gt;=1,MA81&lt;=4),Listas!$G$39,"-"))))</f>
        <v>-</v>
      </c>
      <c r="DQ81" s="226"/>
      <c r="DR81" s="223"/>
      <c r="DS81" s="223"/>
      <c r="DT81" s="113" t="str">
        <f>IF(AND(MF81&gt;=32,MF81&lt;=80),Listas!$G$36,IF(AND(MF81&gt;=16,MF81&lt;=24),Listas!$G$37,IF(AND(MF81&gt;=5,MF81&lt;=12),Listas!$G$38,IF(AND(MF81&gt;=1,MF81&lt;=4),Listas!$G$39,"-"))))</f>
        <v>-</v>
      </c>
      <c r="HM81" s="150" t="str">
        <f>IF('2.Datos'!A81&lt;&gt;"",'2.Datos'!A81,"")</f>
        <v/>
      </c>
      <c r="HN81" s="142" t="str">
        <f>IFERROR(VLOOKUP('2.Datos'!V81,Listas!$D$37:$E$41,2,FALSE),"")</f>
        <v/>
      </c>
      <c r="HO81" s="142" t="str">
        <f>IFERROR(VLOOKUP('2.Datos'!W81,Listas!$D$44:$E$48,2,FALSE),"")</f>
        <v/>
      </c>
      <c r="HP81" s="142" t="str">
        <f t="shared" si="53"/>
        <v/>
      </c>
      <c r="HQ81" s="151" t="str">
        <f t="shared" si="54"/>
        <v/>
      </c>
      <c r="HR81" s="103"/>
      <c r="HS81" s="142" t="str">
        <f>IFERROR(VLOOKUP('2.Datos'!AD81,Listas!$D$37:$E$41,2,FALSE),"")</f>
        <v/>
      </c>
      <c r="HT81" s="142" t="str">
        <f>IFERROR(VLOOKUP('2.Datos'!AE81,Listas!$D$44:$E$48,2,FALSE),"")</f>
        <v/>
      </c>
      <c r="HU81" s="151" t="str">
        <f t="shared" si="56"/>
        <v/>
      </c>
      <c r="HV81" s="151" t="str">
        <f t="shared" si="57"/>
        <v/>
      </c>
      <c r="HW81" s="103"/>
      <c r="HX81" s="142" t="str">
        <f>IFERROR(VLOOKUP('2.Datos'!AH81,Listas!$D$37:$E$41,2,FALSE),"")</f>
        <v/>
      </c>
      <c r="HY81" s="142" t="str">
        <f>IFERROR(VLOOKUP('2.Datos'!AI81,Listas!$D$44:$E$48,2,FALSE),"")</f>
        <v/>
      </c>
      <c r="HZ81" s="151" t="str">
        <f t="shared" si="58"/>
        <v/>
      </c>
      <c r="IA81" s="151" t="str">
        <f t="shared" si="59"/>
        <v/>
      </c>
      <c r="IB81" s="103"/>
      <c r="IC81" s="142" t="str">
        <f>IFERROR(VLOOKUP('2.Datos'!AL81,Listas!$D$37:$E$41,2,FALSE),"")</f>
        <v/>
      </c>
      <c r="ID81" s="142" t="str">
        <f>IFERROR(VLOOKUP('2.Datos'!AM81,Listas!$D$44:$E$48,2,FALSE),"")</f>
        <v/>
      </c>
      <c r="IE81" s="151" t="str">
        <f t="shared" si="60"/>
        <v/>
      </c>
      <c r="IF81" s="151" t="str">
        <f t="shared" si="61"/>
        <v/>
      </c>
      <c r="IG81" s="103"/>
      <c r="IH81" s="142" t="str">
        <f>IFERROR(VLOOKUP('2.Datos'!AP81,Listas!$D$37:$E$41,2,FALSE),"")</f>
        <v/>
      </c>
      <c r="II81" s="142" t="str">
        <f>IFERROR(VLOOKUP('2.Datos'!AQ81,Listas!$D$44:$E$48,2,FALSE),"")</f>
        <v/>
      </c>
      <c r="IJ81" s="151" t="str">
        <f t="shared" si="62"/>
        <v/>
      </c>
      <c r="IK81" s="151" t="str">
        <f t="shared" si="63"/>
        <v/>
      </c>
      <c r="IL81" s="103"/>
      <c r="IM81" s="142" t="str">
        <f>IFERROR(VLOOKUP('2.Datos'!AT81,Listas!$D$37:$E$41,2,FALSE),"")</f>
        <v/>
      </c>
      <c r="IN81" s="142" t="str">
        <f>IFERROR(VLOOKUP('2.Datos'!AU81,Listas!$D$44:$E$48,2,FALSE),"")</f>
        <v/>
      </c>
      <c r="IO81" s="151" t="str">
        <f t="shared" si="64"/>
        <v/>
      </c>
      <c r="IP81" s="151" t="str">
        <f t="shared" si="65"/>
        <v/>
      </c>
      <c r="IQ81" s="103"/>
      <c r="IR81" s="142" t="str">
        <f>IFERROR(VLOOKUP('2.Datos'!AX81,Listas!$D$37:$E$41,2,FALSE),"")</f>
        <v/>
      </c>
      <c r="IS81" s="142" t="str">
        <f>IFERROR(VLOOKUP('2.Datos'!AY81,Listas!$D$44:$E$48,2,FALSE),"")</f>
        <v/>
      </c>
      <c r="IT81" s="151" t="str">
        <f t="shared" si="66"/>
        <v/>
      </c>
      <c r="IU81" s="151" t="str">
        <f t="shared" si="67"/>
        <v/>
      </c>
      <c r="IV81" s="103"/>
      <c r="IW81" s="142" t="str">
        <f>IFERROR(VLOOKUP('2.Datos'!BB81,Listas!$D$37:$E$41,2,FALSE),"")</f>
        <v/>
      </c>
      <c r="IX81" s="142" t="str">
        <f>IFERROR(VLOOKUP('2.Datos'!BC81,Listas!$D$44:$E$48,2,FALSE),"")</f>
        <v/>
      </c>
      <c r="IY81" s="151" t="str">
        <f t="shared" si="68"/>
        <v/>
      </c>
      <c r="IZ81" s="151" t="str">
        <f t="shared" si="69"/>
        <v/>
      </c>
      <c r="JA81" s="103"/>
      <c r="JB81" s="142" t="str">
        <f>IFERROR(VLOOKUP('2.Datos'!BF81,Listas!$D$37:$E$41,2,FALSE),"")</f>
        <v/>
      </c>
      <c r="JC81" s="142" t="str">
        <f>IFERROR(VLOOKUP('2.Datos'!BG81,Listas!$D$44:$E$48,2,FALSE),"")</f>
        <v/>
      </c>
      <c r="JD81" s="151" t="str">
        <f t="shared" si="70"/>
        <v/>
      </c>
      <c r="JE81" s="151" t="str">
        <f t="shared" si="71"/>
        <v/>
      </c>
      <c r="JF81" s="103"/>
      <c r="JG81" s="142" t="str">
        <f>IFERROR(VLOOKUP('2.Datos'!BJ81,Listas!$D$37:$E$41,2,FALSE),"")</f>
        <v/>
      </c>
      <c r="JH81" s="142" t="str">
        <f>IFERROR(VLOOKUP('2.Datos'!BK81,Listas!$D$44:$E$48,2,FALSE),"")</f>
        <v/>
      </c>
      <c r="JI81" s="151" t="str">
        <f t="shared" si="72"/>
        <v/>
      </c>
      <c r="JJ81" s="151" t="str">
        <f t="shared" si="73"/>
        <v/>
      </c>
      <c r="JK81" s="103"/>
      <c r="JL81" s="142" t="str">
        <f>IFERROR(VLOOKUP('2.Datos'!BN81,Listas!$D$37:$E$41,2,FALSE),"")</f>
        <v/>
      </c>
      <c r="JM81" s="142" t="str">
        <f>IFERROR(VLOOKUP('2.Datos'!BO81,Listas!$D$44:$E$48,2,FALSE),"")</f>
        <v/>
      </c>
      <c r="JN81" s="151" t="str">
        <f t="shared" si="74"/>
        <v/>
      </c>
      <c r="JO81" s="151" t="str">
        <f t="shared" si="75"/>
        <v/>
      </c>
      <c r="JP81" s="103"/>
      <c r="JQ81" s="142" t="str">
        <f>IFERROR(VLOOKUP('2.Datos'!BR81,Listas!$D$37:$E$41,2,FALSE),"")</f>
        <v/>
      </c>
      <c r="JR81" s="142" t="str">
        <f>IFERROR(VLOOKUP('2.Datos'!BS81,Listas!$D$44:$E$48,2,FALSE),"")</f>
        <v/>
      </c>
      <c r="JS81" s="151" t="str">
        <f t="shared" si="76"/>
        <v/>
      </c>
      <c r="JT81" s="151" t="str">
        <f t="shared" si="77"/>
        <v/>
      </c>
      <c r="JU81" s="103"/>
      <c r="JV81" s="142" t="str">
        <f>IFERROR(VLOOKUP('2.Datos'!BV81,Listas!$D$37:$E$41,2,FALSE),"")</f>
        <v/>
      </c>
      <c r="JW81" s="142" t="str">
        <f>IFERROR(VLOOKUP('2.Datos'!BW81,Listas!$D$44:$E$48,2,FALSE),"")</f>
        <v/>
      </c>
      <c r="JX81" s="151" t="str">
        <f t="shared" si="78"/>
        <v/>
      </c>
      <c r="JY81" s="151" t="str">
        <f t="shared" si="79"/>
        <v/>
      </c>
      <c r="JZ81" s="103"/>
      <c r="KA81" s="142" t="str">
        <f>IFERROR(VLOOKUP('2.Datos'!BZ81,Listas!$D$37:$E$41,2,FALSE),"")</f>
        <v/>
      </c>
      <c r="KB81" s="142" t="str">
        <f>IFERROR(VLOOKUP('2.Datos'!CA81,Listas!$D$44:$E$48,2,FALSE),"")</f>
        <v/>
      </c>
      <c r="KC81" s="151" t="str">
        <f t="shared" si="80"/>
        <v/>
      </c>
      <c r="KD81" s="151" t="str">
        <f t="shared" si="81"/>
        <v/>
      </c>
      <c r="KE81" s="103"/>
      <c r="KF81" s="142" t="str">
        <f>IFERROR(VLOOKUP('2.Datos'!CD81,Listas!$D$37:$E$41,2,FALSE),"")</f>
        <v/>
      </c>
      <c r="KG81" s="142" t="str">
        <f>IFERROR(VLOOKUP('2.Datos'!CE81,Listas!$D$44:$E$48,2,FALSE),"")</f>
        <v/>
      </c>
      <c r="KH81" s="151" t="str">
        <f t="shared" si="82"/>
        <v/>
      </c>
      <c r="KI81" s="151" t="str">
        <f t="shared" si="83"/>
        <v/>
      </c>
      <c r="KJ81" s="103"/>
      <c r="KK81" s="142" t="str">
        <f>IFERROR(VLOOKUP('2.Datos'!CH81,Listas!$D$37:$E$41,2,FALSE),"")</f>
        <v/>
      </c>
      <c r="KL81" s="142" t="str">
        <f>IFERROR(VLOOKUP('2.Datos'!CI81,Listas!$D$44:$E$48,2,FALSE),"")</f>
        <v/>
      </c>
      <c r="KM81" s="151" t="str">
        <f t="shared" si="84"/>
        <v/>
      </c>
      <c r="KN81" s="151" t="str">
        <f t="shared" si="85"/>
        <v/>
      </c>
      <c r="KO81" s="103"/>
      <c r="KP81" s="142" t="str">
        <f>IFERROR(VLOOKUP('2.Datos'!CL81,Listas!$D$37:$E$41,2,FALSE),"")</f>
        <v/>
      </c>
      <c r="KQ81" s="142" t="str">
        <f>IFERROR(VLOOKUP('2.Datos'!CM81,Listas!$D$44:$E$48,2,FALSE),"")</f>
        <v/>
      </c>
      <c r="KR81" s="151" t="str">
        <f t="shared" si="86"/>
        <v/>
      </c>
      <c r="KS81" s="151" t="str">
        <f t="shared" si="87"/>
        <v/>
      </c>
      <c r="KT81" s="103"/>
      <c r="KU81" s="142" t="str">
        <f>IFERROR(VLOOKUP('2.Datos'!CP81,Listas!$D$37:$E$41,2,FALSE),"")</f>
        <v/>
      </c>
      <c r="KV81" s="142" t="str">
        <f>IFERROR(VLOOKUP('2.Datos'!CQ81,Listas!$D$44:$E$48,2,FALSE),"")</f>
        <v/>
      </c>
      <c r="KW81" s="151" t="str">
        <f t="shared" si="88"/>
        <v/>
      </c>
      <c r="KX81" s="151" t="str">
        <f t="shared" si="89"/>
        <v/>
      </c>
      <c r="KY81" s="103"/>
      <c r="KZ81" s="142" t="str">
        <f>IFERROR(VLOOKUP('2.Datos'!CT81,Listas!$D$37:$E$41,2,FALSE),"")</f>
        <v/>
      </c>
      <c r="LA81" s="142" t="str">
        <f>IFERROR(VLOOKUP('2.Datos'!CU81,Listas!$D$44:$E$48,2,FALSE),"")</f>
        <v/>
      </c>
      <c r="LB81" s="151" t="str">
        <f t="shared" si="90"/>
        <v/>
      </c>
      <c r="LC81" s="151" t="str">
        <f t="shared" si="91"/>
        <v/>
      </c>
      <c r="LD81" s="103"/>
      <c r="LE81" s="142" t="str">
        <f>IFERROR(VLOOKUP('2.Datos'!CX81,Listas!$D$37:$E$41,2,FALSE),"")</f>
        <v/>
      </c>
      <c r="LF81" s="142" t="str">
        <f>IFERROR(VLOOKUP('2.Datos'!CY81,Listas!$D$44:$E$48,2,FALSE),"")</f>
        <v/>
      </c>
      <c r="LG81" s="151" t="str">
        <f t="shared" si="92"/>
        <v/>
      </c>
      <c r="LH81" s="151" t="str">
        <f t="shared" si="93"/>
        <v/>
      </c>
      <c r="LI81" s="103"/>
      <c r="LJ81" s="142" t="str">
        <f>IFERROR(VLOOKUP('2.Datos'!DB81,Listas!$D$37:$E$41,2,FALSE),"")</f>
        <v/>
      </c>
      <c r="LK81" s="142" t="str">
        <f>IFERROR(VLOOKUP('2.Datos'!DC81,Listas!$D$44:$E$48,2,FALSE),"")</f>
        <v/>
      </c>
      <c r="LL81" s="151" t="str">
        <f t="shared" si="94"/>
        <v/>
      </c>
      <c r="LM81" s="151" t="str">
        <f t="shared" si="95"/>
        <v/>
      </c>
      <c r="LN81" s="103"/>
      <c r="LO81" s="142" t="str">
        <f>IFERROR(VLOOKUP('2.Datos'!DF81,Listas!$D$37:$E$41,2,FALSE),"")</f>
        <v/>
      </c>
      <c r="LP81" s="142" t="str">
        <f>IFERROR(VLOOKUP('2.Datos'!DG81,Listas!$D$44:$E$48,2,FALSE),"")</f>
        <v/>
      </c>
      <c r="LQ81" s="151" t="str">
        <f t="shared" si="96"/>
        <v/>
      </c>
      <c r="LR81" s="151" t="str">
        <f t="shared" si="97"/>
        <v/>
      </c>
      <c r="LS81" s="103"/>
      <c r="LT81" s="142" t="str">
        <f>IFERROR(VLOOKUP('2.Datos'!DJ81,Listas!$D$37:$E$41,2,FALSE),"")</f>
        <v/>
      </c>
      <c r="LU81" s="142" t="str">
        <f>IFERROR(VLOOKUP('2.Datos'!DK81,Listas!$D$44:$E$48,2,FALSE),"")</f>
        <v/>
      </c>
      <c r="LV81" s="151" t="str">
        <f t="shared" si="98"/>
        <v/>
      </c>
      <c r="LW81" s="151" t="str">
        <f t="shared" si="99"/>
        <v/>
      </c>
      <c r="LX81" s="103"/>
      <c r="LY81" s="142" t="str">
        <f>IFERROR(VLOOKUP('2.Datos'!DN81,Listas!$D$37:$E$41,2,FALSE),"")</f>
        <v/>
      </c>
      <c r="LZ81" s="142" t="str">
        <f>IFERROR(VLOOKUP('2.Datos'!DO81,Listas!$D$44:$E$48,2,FALSE),"")</f>
        <v/>
      </c>
      <c r="MA81" s="151" t="str">
        <f t="shared" si="100"/>
        <v/>
      </c>
      <c r="MB81" s="151" t="str">
        <f t="shared" si="101"/>
        <v/>
      </c>
      <c r="MC81" s="103"/>
      <c r="MD81" s="142" t="str">
        <f>IFERROR(VLOOKUP('2.Datos'!DR81,Listas!$D$37:$E$41,2,FALSE),"")</f>
        <v/>
      </c>
      <c r="ME81" s="142" t="str">
        <f>IFERROR(VLOOKUP('2.Datos'!DS81,Listas!$D$44:$E$48,2,FALSE),"")</f>
        <v/>
      </c>
      <c r="MF81" s="151" t="str">
        <f t="shared" si="102"/>
        <v/>
      </c>
      <c r="MG81" s="151" t="str">
        <f t="shared" si="103"/>
        <v/>
      </c>
      <c r="MH81"/>
    </row>
    <row r="82" spans="1:346" ht="46.5" customHeight="1" x14ac:dyDescent="0.25">
      <c r="A82" s="232"/>
      <c r="B82" s="223"/>
      <c r="C82" s="223"/>
      <c r="D82" s="225"/>
      <c r="E82" s="225"/>
      <c r="F82" s="226"/>
      <c r="G82" s="223"/>
      <c r="H82" s="226"/>
      <c r="I82" s="226"/>
      <c r="J82" s="226"/>
      <c r="K82" s="226"/>
      <c r="L82" s="227"/>
      <c r="M82" s="224"/>
      <c r="N82" s="228"/>
      <c r="O82" s="228"/>
      <c r="P82" s="228"/>
      <c r="Q82" s="228"/>
      <c r="R82" s="228"/>
      <c r="S82" s="228"/>
      <c r="T82" s="228"/>
      <c r="U82" s="228"/>
      <c r="V82" s="223"/>
      <c r="W82" s="223"/>
      <c r="X82" s="229" t="str">
        <f>IF(AND(HP82&gt;=32,HP82&lt;=80),Listas!$G$36,IF(AND(HP82&gt;=16,HP82&lt;=24),Listas!$G$37,IF(AND(HP82&gt;=5,HP82&lt;=12),Listas!$G$38,IF(AND(HP82&gt;=1,HP82&lt;=4),Listas!$G$39,"-"))))</f>
        <v>-</v>
      </c>
      <c r="Y82" s="230" t="str">
        <f t="shared" si="55"/>
        <v/>
      </c>
      <c r="Z82" s="230" t="str">
        <f>IFERROR(VLOOKUP(L82,Listas!$H$4:$I$8,2,FALSE),"")</f>
        <v/>
      </c>
      <c r="AA82" s="233"/>
      <c r="AB82" s="234"/>
      <c r="AC82" s="231"/>
      <c r="AD82" s="223"/>
      <c r="AE82" s="223"/>
      <c r="AF82" s="113" t="str">
        <f>IF(AND(HU82&gt;=32,HU82&lt;=80),Listas!$G$36,IF(AND(HU82&gt;=16,HU82&lt;=24),Listas!$G$37,IF(AND(HU82&gt;=5,HU82&lt;=12),Listas!$G$38,IF(AND(HU82&gt;=1,HU82&lt;=4),Listas!$G$39,"-"))))</f>
        <v>-</v>
      </c>
      <c r="AG82" s="226"/>
      <c r="AH82" s="223"/>
      <c r="AI82" s="223"/>
      <c r="AJ82" s="113" t="str">
        <f>IF(AND(HZ82&gt;=32,HZ82&lt;=80),Listas!$G$36,IF(AND(HZ82&gt;=16,HZ82&lt;=24),Listas!$G$37,IF(AND(HZ82&gt;=5,HZ82&lt;=12),Listas!$G$38,IF(AND(HZ82&gt;=1,HZ82&lt;=4),Listas!$G$39,"-"))))</f>
        <v>-</v>
      </c>
      <c r="AK82" s="226"/>
      <c r="AL82" s="223"/>
      <c r="AM82" s="223"/>
      <c r="AN82" s="113" t="str">
        <f>IF(AND(IE82&gt;=32,IE82&lt;=80),Listas!$G$36,IF(AND(IE82&gt;=16,IE82&lt;=24),Listas!$G$37,IF(AND(IE82&gt;=5,IE82&lt;=12),Listas!$G$38,IF(AND(IE82&gt;=1,IE82&lt;=4),Listas!$G$39,"-"))))</f>
        <v>-</v>
      </c>
      <c r="AO82" s="226"/>
      <c r="AP82" s="223"/>
      <c r="AQ82" s="223"/>
      <c r="AR82" s="113" t="str">
        <f>IF(AND(IJ82&gt;=32,IJ82&lt;=80),Listas!$G$36,IF(AND(IJ82&gt;=16,IJ82&lt;=24),Listas!$G$37,IF(AND(IJ82&gt;=5,IJ82&lt;=12),Listas!$G$38,IF(AND(IJ82&gt;=1,IJ82&lt;=4),Listas!$G$39,"-"))))</f>
        <v>-</v>
      </c>
      <c r="AS82" s="226"/>
      <c r="AT82" s="223"/>
      <c r="AU82" s="223"/>
      <c r="AV82" s="113" t="str">
        <f>IF(AND(IO82&gt;=32,IO82&lt;=80),Listas!$G$36,IF(AND(IO82&gt;=16,IO82&lt;=24),Listas!$G$37,IF(AND(IO82&gt;=5,IO82&lt;=12),Listas!$G$38,IF(AND(IO82&gt;=1,IO82&lt;=4),Listas!$G$39,"-"))))</f>
        <v>-</v>
      </c>
      <c r="AW82" s="226"/>
      <c r="AX82" s="223"/>
      <c r="AY82" s="223"/>
      <c r="AZ82" s="113" t="str">
        <f>IF(AND(IT82&gt;=32,IT82&lt;=80),Listas!$G$36,IF(AND(IT82&gt;=16,IT82&lt;=24),Listas!$G$37,IF(AND(IT82&gt;=5,IT82&lt;=12),Listas!$G$38,IF(AND(IT82&gt;=1,IT82&lt;=4),Listas!$G$39,"-"))))</f>
        <v>-</v>
      </c>
      <c r="BA82" s="226"/>
      <c r="BB82" s="223"/>
      <c r="BC82" s="223"/>
      <c r="BD82" s="113" t="str">
        <f>IF(AND(IY82&gt;=32,IY82&lt;=80),Listas!$G$36,IF(AND(IY82&gt;=16,IY82&lt;=24),Listas!$G$37,IF(AND(IY82&gt;=5,IY82&lt;=12),Listas!$G$38,IF(AND(IY82&gt;=1,IY82&lt;=4),Listas!$G$39,"-"))))</f>
        <v>-</v>
      </c>
      <c r="BE82" s="226"/>
      <c r="BF82" s="223"/>
      <c r="BG82" s="223"/>
      <c r="BH82" s="113" t="str">
        <f>IF(AND(JD82&gt;=32,JD82&lt;=80),Listas!$G$36,IF(AND(JD82&gt;=16,JD82&lt;=24),Listas!$G$37,IF(AND(JD82&gt;=5,JD82&lt;=12),Listas!$G$38,IF(AND(JD82&gt;=1,JD82&lt;=4),Listas!$G$39,"-"))))</f>
        <v>-</v>
      </c>
      <c r="BI82" s="226"/>
      <c r="BJ82" s="223"/>
      <c r="BK82" s="223"/>
      <c r="BL82" s="113" t="str">
        <f>IF(AND(JI82&gt;=32,JI82&lt;=80),Listas!$G$36,IF(AND(JI82&gt;=16,JI82&lt;=24),Listas!$G$37,IF(AND(JI82&gt;=5,JI82&lt;=12),Listas!$G$38,IF(AND(JI82&gt;=1,JI82&lt;=4),Listas!$G$39,"-"))))</f>
        <v>-</v>
      </c>
      <c r="BM82" s="226"/>
      <c r="BN82" s="223"/>
      <c r="BO82" s="223"/>
      <c r="BP82" s="113" t="str">
        <f>IF(AND(JN82&gt;=32,JN82&lt;=80),Listas!$G$36,IF(AND(JN82&gt;=16,JN82&lt;=24),Listas!$G$37,IF(AND(JN82&gt;=5,JN82&lt;=12),Listas!$G$38,IF(AND(JN82&gt;=1,JN82&lt;=4),Listas!$G$39,"-"))))</f>
        <v>-</v>
      </c>
      <c r="BQ82" s="226"/>
      <c r="BR82" s="223"/>
      <c r="BS82" s="223"/>
      <c r="BT82" s="113" t="str">
        <f>IF(AND(JS82&gt;=32,JS82&lt;=80),Listas!$G$36,IF(AND(JS82&gt;=16,JS82&lt;=24),Listas!$G$37,IF(AND(JS82&gt;=5,JS82&lt;=12),Listas!$G$38,IF(AND(JS82&gt;=1,JS82&lt;=4),Listas!$G$39,"-"))))</f>
        <v>-</v>
      </c>
      <c r="BU82" s="226"/>
      <c r="BV82" s="223"/>
      <c r="BW82" s="223"/>
      <c r="BX82" s="113" t="str">
        <f>IF(AND(JX82&gt;=32,JX82&lt;=80),Listas!$G$36,IF(AND(JX82&gt;=16,JX82&lt;=24),Listas!$G$37,IF(AND(JX82&gt;=5,JX82&lt;=12),Listas!$G$38,IF(AND(JX82&gt;=1,JX82&lt;=4),Listas!$G$39,"-"))))</f>
        <v>-</v>
      </c>
      <c r="BY82" s="226"/>
      <c r="BZ82" s="223"/>
      <c r="CA82" s="223"/>
      <c r="CB82" s="113" t="str">
        <f>IF(AND(KC82&gt;=32,KC82&lt;=80),Listas!$G$36,IF(AND(KC82&gt;=16,KC82&lt;=24),Listas!$G$37,IF(AND(KC82&gt;=5,KC82&lt;=12),Listas!$G$38,IF(AND(KC82&gt;=1,KC82&lt;=4),Listas!$G$39,"-"))))</f>
        <v>-</v>
      </c>
      <c r="CC82" s="226"/>
      <c r="CD82" s="223"/>
      <c r="CE82" s="223"/>
      <c r="CF82" s="113" t="str">
        <f>IF(AND(KH82&gt;=32,KH82&lt;=80),Listas!$G$36,IF(AND(KH82&gt;=16,KH82&lt;=24),Listas!$G$37,IF(AND(KH82&gt;=5,KH82&lt;=12),Listas!$G$38,IF(AND(KH82&gt;=1,KH82&lt;=4),Listas!$G$39,"-"))))</f>
        <v>-</v>
      </c>
      <c r="CG82" s="226"/>
      <c r="CH82" s="223"/>
      <c r="CI82" s="223"/>
      <c r="CJ82" s="113" t="str">
        <f>IF(AND(KM82&gt;=32,KM82&lt;=80),Listas!$G$36,IF(AND(KM82&gt;=16,KM82&lt;=24),Listas!$G$37,IF(AND(KM82&gt;=5,KM82&lt;=12),Listas!$G$38,IF(AND(KM82&gt;=1,KM82&lt;=4),Listas!$G$39,"-"))))</f>
        <v>-</v>
      </c>
      <c r="CK82" s="226"/>
      <c r="CL82" s="223"/>
      <c r="CM82" s="223"/>
      <c r="CN82" s="113" t="str">
        <f>IF(AND(KR82&gt;=32,KR82&lt;=80),Listas!$G$36,IF(AND(KR82&gt;=16,KR82&lt;=24),Listas!$G$37,IF(AND(KR82&gt;=5,KR82&lt;=12),Listas!$G$38,IF(AND(KR82&gt;=1,KR82&lt;=4),Listas!$G$39,"-"))))</f>
        <v>-</v>
      </c>
      <c r="CO82" s="226"/>
      <c r="CP82" s="223"/>
      <c r="CQ82" s="223"/>
      <c r="CR82" s="113" t="str">
        <f>IF(AND(KW82&gt;=32,KW82&lt;=80),Listas!$G$36,IF(AND(KW82&gt;=16,KW82&lt;=24),Listas!$G$37,IF(AND(KW82&gt;=5,KW82&lt;=12),Listas!$G$38,IF(AND(KW82&gt;=1,KW82&lt;=4),Listas!$G$39,"-"))))</f>
        <v>-</v>
      </c>
      <c r="CS82" s="226"/>
      <c r="CT82" s="223"/>
      <c r="CU82" s="223"/>
      <c r="CV82" s="113" t="str">
        <f>IF(AND(LB82&gt;=32,LB82&lt;=80),Listas!$G$36,IF(AND(LB82&gt;=16,LB82&lt;=24),Listas!$G$37,IF(AND(LB82&gt;=5,LB82&lt;=12),Listas!$G$38,IF(AND(LB82&gt;=1,LB82&lt;=4),Listas!$G$39,"-"))))</f>
        <v>-</v>
      </c>
      <c r="CW82" s="226"/>
      <c r="CX82" s="223"/>
      <c r="CY82" s="223"/>
      <c r="CZ82" s="113" t="str">
        <f>IF(AND(LG82&gt;=32,LG82&lt;=80),Listas!$G$36,IF(AND(LG82&gt;=16,LG82&lt;=24),Listas!$G$37,IF(AND(LG82&gt;=5,LG82&lt;=12),Listas!$G$38,IF(AND(LG82&gt;=1,LG82&lt;=4),Listas!$G$39,"-"))))</f>
        <v>-</v>
      </c>
      <c r="DA82" s="226"/>
      <c r="DB82" s="223"/>
      <c r="DC82" s="223"/>
      <c r="DD82" s="113" t="str">
        <f>IF(AND(LL82&gt;=32,LL82&lt;=80),Listas!$G$36,IF(AND(LL82&gt;=16,LL82&lt;=24),Listas!$G$37,IF(AND(LL82&gt;=5,LL82&lt;=12),Listas!$G$38,IF(AND(LL82&gt;=1,LL82&lt;=4),Listas!$G$39,"-"))))</f>
        <v>-</v>
      </c>
      <c r="DE82" s="226"/>
      <c r="DF82" s="223"/>
      <c r="DG82" s="223"/>
      <c r="DH82" s="113" t="str">
        <f>IF(AND(LQ82&gt;=32,LQ82&lt;=80),Listas!$G$36,IF(AND(LQ82&gt;=16,LQ82&lt;=24),Listas!$G$37,IF(AND(LQ82&gt;=5,LQ82&lt;=12),Listas!$G$38,IF(AND(LQ82&gt;=1,LQ82&lt;=4),Listas!$G$39,"-"))))</f>
        <v>-</v>
      </c>
      <c r="DI82" s="226"/>
      <c r="DJ82" s="223"/>
      <c r="DK82" s="223"/>
      <c r="DL82" s="113" t="str">
        <f>IF(AND(LV82&gt;=32,LV82&lt;=80),Listas!$G$36,IF(AND(LV82&gt;=16,LV82&lt;=24),Listas!$G$37,IF(AND(LV82&gt;=5,LV82&lt;=12),Listas!$G$38,IF(AND(LV82&gt;=1,LV82&lt;=4),Listas!$G$39,"-"))))</f>
        <v>-</v>
      </c>
      <c r="DM82" s="226"/>
      <c r="DN82" s="223"/>
      <c r="DO82" s="223"/>
      <c r="DP82" s="113" t="str">
        <f>IF(AND(MA82&gt;=32,MA82&lt;=80),Listas!$G$36,IF(AND(MA82&gt;=16,MA82&lt;=24),Listas!$G$37,IF(AND(MA82&gt;=5,MA82&lt;=12),Listas!$G$38,IF(AND(MA82&gt;=1,MA82&lt;=4),Listas!$G$39,"-"))))</f>
        <v>-</v>
      </c>
      <c r="DQ82" s="226"/>
      <c r="DR82" s="223"/>
      <c r="DS82" s="223"/>
      <c r="DT82" s="113" t="str">
        <f>IF(AND(MF82&gt;=32,MF82&lt;=80),Listas!$G$36,IF(AND(MF82&gt;=16,MF82&lt;=24),Listas!$G$37,IF(AND(MF82&gt;=5,MF82&lt;=12),Listas!$G$38,IF(AND(MF82&gt;=1,MF82&lt;=4),Listas!$G$39,"-"))))</f>
        <v>-</v>
      </c>
      <c r="HM82" s="150" t="str">
        <f>IF('2.Datos'!A82&lt;&gt;"",'2.Datos'!A82,"")</f>
        <v/>
      </c>
      <c r="HN82" s="142" t="str">
        <f>IFERROR(VLOOKUP('2.Datos'!V82,Listas!$D$37:$E$41,2,FALSE),"")</f>
        <v/>
      </c>
      <c r="HO82" s="142" t="str">
        <f>IFERROR(VLOOKUP('2.Datos'!W82,Listas!$D$44:$E$48,2,FALSE),"")</f>
        <v/>
      </c>
      <c r="HP82" s="142" t="str">
        <f t="shared" si="53"/>
        <v/>
      </c>
      <c r="HQ82" s="151" t="str">
        <f t="shared" si="54"/>
        <v/>
      </c>
      <c r="HR82" s="103"/>
      <c r="HS82" s="142" t="str">
        <f>IFERROR(VLOOKUP('2.Datos'!AD82,Listas!$D$37:$E$41,2,FALSE),"")</f>
        <v/>
      </c>
      <c r="HT82" s="142" t="str">
        <f>IFERROR(VLOOKUP('2.Datos'!AE82,Listas!$D$44:$E$48,2,FALSE),"")</f>
        <v/>
      </c>
      <c r="HU82" s="151" t="str">
        <f t="shared" si="56"/>
        <v/>
      </c>
      <c r="HV82" s="151" t="str">
        <f t="shared" si="57"/>
        <v/>
      </c>
      <c r="HW82" s="103"/>
      <c r="HX82" s="142" t="str">
        <f>IFERROR(VLOOKUP('2.Datos'!AH82,Listas!$D$37:$E$41,2,FALSE),"")</f>
        <v/>
      </c>
      <c r="HY82" s="142" t="str">
        <f>IFERROR(VLOOKUP('2.Datos'!AI82,Listas!$D$44:$E$48,2,FALSE),"")</f>
        <v/>
      </c>
      <c r="HZ82" s="151" t="str">
        <f t="shared" si="58"/>
        <v/>
      </c>
      <c r="IA82" s="151" t="str">
        <f t="shared" si="59"/>
        <v/>
      </c>
      <c r="IB82" s="103"/>
      <c r="IC82" s="142" t="str">
        <f>IFERROR(VLOOKUP('2.Datos'!AL82,Listas!$D$37:$E$41,2,FALSE),"")</f>
        <v/>
      </c>
      <c r="ID82" s="142" t="str">
        <f>IFERROR(VLOOKUP('2.Datos'!AM82,Listas!$D$44:$E$48,2,FALSE),"")</f>
        <v/>
      </c>
      <c r="IE82" s="151" t="str">
        <f t="shared" si="60"/>
        <v/>
      </c>
      <c r="IF82" s="151" t="str">
        <f t="shared" si="61"/>
        <v/>
      </c>
      <c r="IG82" s="103"/>
      <c r="IH82" s="142" t="str">
        <f>IFERROR(VLOOKUP('2.Datos'!AP82,Listas!$D$37:$E$41,2,FALSE),"")</f>
        <v/>
      </c>
      <c r="II82" s="142" t="str">
        <f>IFERROR(VLOOKUP('2.Datos'!AQ82,Listas!$D$44:$E$48,2,FALSE),"")</f>
        <v/>
      </c>
      <c r="IJ82" s="151" t="str">
        <f t="shared" si="62"/>
        <v/>
      </c>
      <c r="IK82" s="151" t="str">
        <f t="shared" si="63"/>
        <v/>
      </c>
      <c r="IL82" s="103"/>
      <c r="IM82" s="142" t="str">
        <f>IFERROR(VLOOKUP('2.Datos'!AT82,Listas!$D$37:$E$41,2,FALSE),"")</f>
        <v/>
      </c>
      <c r="IN82" s="142" t="str">
        <f>IFERROR(VLOOKUP('2.Datos'!AU82,Listas!$D$44:$E$48,2,FALSE),"")</f>
        <v/>
      </c>
      <c r="IO82" s="151" t="str">
        <f t="shared" si="64"/>
        <v/>
      </c>
      <c r="IP82" s="151" t="str">
        <f t="shared" si="65"/>
        <v/>
      </c>
      <c r="IQ82" s="103"/>
      <c r="IR82" s="142" t="str">
        <f>IFERROR(VLOOKUP('2.Datos'!AX82,Listas!$D$37:$E$41,2,FALSE),"")</f>
        <v/>
      </c>
      <c r="IS82" s="142" t="str">
        <f>IFERROR(VLOOKUP('2.Datos'!AY82,Listas!$D$44:$E$48,2,FALSE),"")</f>
        <v/>
      </c>
      <c r="IT82" s="151" t="str">
        <f t="shared" si="66"/>
        <v/>
      </c>
      <c r="IU82" s="151" t="str">
        <f t="shared" si="67"/>
        <v/>
      </c>
      <c r="IV82" s="103"/>
      <c r="IW82" s="142" t="str">
        <f>IFERROR(VLOOKUP('2.Datos'!BB82,Listas!$D$37:$E$41,2,FALSE),"")</f>
        <v/>
      </c>
      <c r="IX82" s="142" t="str">
        <f>IFERROR(VLOOKUP('2.Datos'!BC82,Listas!$D$44:$E$48,2,FALSE),"")</f>
        <v/>
      </c>
      <c r="IY82" s="151" t="str">
        <f t="shared" si="68"/>
        <v/>
      </c>
      <c r="IZ82" s="151" t="str">
        <f t="shared" si="69"/>
        <v/>
      </c>
      <c r="JA82" s="103"/>
      <c r="JB82" s="142" t="str">
        <f>IFERROR(VLOOKUP('2.Datos'!BF82,Listas!$D$37:$E$41,2,FALSE),"")</f>
        <v/>
      </c>
      <c r="JC82" s="142" t="str">
        <f>IFERROR(VLOOKUP('2.Datos'!BG82,Listas!$D$44:$E$48,2,FALSE),"")</f>
        <v/>
      </c>
      <c r="JD82" s="151" t="str">
        <f t="shared" si="70"/>
        <v/>
      </c>
      <c r="JE82" s="151" t="str">
        <f t="shared" si="71"/>
        <v/>
      </c>
      <c r="JF82" s="103"/>
      <c r="JG82" s="142" t="str">
        <f>IFERROR(VLOOKUP('2.Datos'!BJ82,Listas!$D$37:$E$41,2,FALSE),"")</f>
        <v/>
      </c>
      <c r="JH82" s="142" t="str">
        <f>IFERROR(VLOOKUP('2.Datos'!BK82,Listas!$D$44:$E$48,2,FALSE),"")</f>
        <v/>
      </c>
      <c r="JI82" s="151" t="str">
        <f t="shared" si="72"/>
        <v/>
      </c>
      <c r="JJ82" s="151" t="str">
        <f t="shared" si="73"/>
        <v/>
      </c>
      <c r="JK82" s="103"/>
      <c r="JL82" s="142" t="str">
        <f>IFERROR(VLOOKUP('2.Datos'!BN82,Listas!$D$37:$E$41,2,FALSE),"")</f>
        <v/>
      </c>
      <c r="JM82" s="142" t="str">
        <f>IFERROR(VLOOKUP('2.Datos'!BO82,Listas!$D$44:$E$48,2,FALSE),"")</f>
        <v/>
      </c>
      <c r="JN82" s="151" t="str">
        <f t="shared" si="74"/>
        <v/>
      </c>
      <c r="JO82" s="151" t="str">
        <f t="shared" si="75"/>
        <v/>
      </c>
      <c r="JP82" s="103"/>
      <c r="JQ82" s="142" t="str">
        <f>IFERROR(VLOOKUP('2.Datos'!BR82,Listas!$D$37:$E$41,2,FALSE),"")</f>
        <v/>
      </c>
      <c r="JR82" s="142" t="str">
        <f>IFERROR(VLOOKUP('2.Datos'!BS82,Listas!$D$44:$E$48,2,FALSE),"")</f>
        <v/>
      </c>
      <c r="JS82" s="151" t="str">
        <f t="shared" si="76"/>
        <v/>
      </c>
      <c r="JT82" s="151" t="str">
        <f t="shared" si="77"/>
        <v/>
      </c>
      <c r="JU82" s="103"/>
      <c r="JV82" s="142" t="str">
        <f>IFERROR(VLOOKUP('2.Datos'!BV82,Listas!$D$37:$E$41,2,FALSE),"")</f>
        <v/>
      </c>
      <c r="JW82" s="142" t="str">
        <f>IFERROR(VLOOKUP('2.Datos'!BW82,Listas!$D$44:$E$48,2,FALSE),"")</f>
        <v/>
      </c>
      <c r="JX82" s="151" t="str">
        <f t="shared" si="78"/>
        <v/>
      </c>
      <c r="JY82" s="151" t="str">
        <f t="shared" si="79"/>
        <v/>
      </c>
      <c r="JZ82" s="103"/>
      <c r="KA82" s="142" t="str">
        <f>IFERROR(VLOOKUP('2.Datos'!BZ82,Listas!$D$37:$E$41,2,FALSE),"")</f>
        <v/>
      </c>
      <c r="KB82" s="142" t="str">
        <f>IFERROR(VLOOKUP('2.Datos'!CA82,Listas!$D$44:$E$48,2,FALSE),"")</f>
        <v/>
      </c>
      <c r="KC82" s="151" t="str">
        <f t="shared" si="80"/>
        <v/>
      </c>
      <c r="KD82" s="151" t="str">
        <f t="shared" si="81"/>
        <v/>
      </c>
      <c r="KE82" s="103"/>
      <c r="KF82" s="142" t="str">
        <f>IFERROR(VLOOKUP('2.Datos'!CD82,Listas!$D$37:$E$41,2,FALSE),"")</f>
        <v/>
      </c>
      <c r="KG82" s="142" t="str">
        <f>IFERROR(VLOOKUP('2.Datos'!CE82,Listas!$D$44:$E$48,2,FALSE),"")</f>
        <v/>
      </c>
      <c r="KH82" s="151" t="str">
        <f t="shared" si="82"/>
        <v/>
      </c>
      <c r="KI82" s="151" t="str">
        <f t="shared" si="83"/>
        <v/>
      </c>
      <c r="KJ82" s="103"/>
      <c r="KK82" s="142" t="str">
        <f>IFERROR(VLOOKUP('2.Datos'!CH82,Listas!$D$37:$E$41,2,FALSE),"")</f>
        <v/>
      </c>
      <c r="KL82" s="142" t="str">
        <f>IFERROR(VLOOKUP('2.Datos'!CI82,Listas!$D$44:$E$48,2,FALSE),"")</f>
        <v/>
      </c>
      <c r="KM82" s="151" t="str">
        <f t="shared" si="84"/>
        <v/>
      </c>
      <c r="KN82" s="151" t="str">
        <f t="shared" si="85"/>
        <v/>
      </c>
      <c r="KO82" s="103"/>
      <c r="KP82" s="142" t="str">
        <f>IFERROR(VLOOKUP('2.Datos'!CL82,Listas!$D$37:$E$41,2,FALSE),"")</f>
        <v/>
      </c>
      <c r="KQ82" s="142" t="str">
        <f>IFERROR(VLOOKUP('2.Datos'!CM82,Listas!$D$44:$E$48,2,FALSE),"")</f>
        <v/>
      </c>
      <c r="KR82" s="151" t="str">
        <f t="shared" si="86"/>
        <v/>
      </c>
      <c r="KS82" s="151" t="str">
        <f t="shared" si="87"/>
        <v/>
      </c>
      <c r="KT82" s="103"/>
      <c r="KU82" s="142" t="str">
        <f>IFERROR(VLOOKUP('2.Datos'!CP82,Listas!$D$37:$E$41,2,FALSE),"")</f>
        <v/>
      </c>
      <c r="KV82" s="142" t="str">
        <f>IFERROR(VLOOKUP('2.Datos'!CQ82,Listas!$D$44:$E$48,2,FALSE),"")</f>
        <v/>
      </c>
      <c r="KW82" s="151" t="str">
        <f t="shared" si="88"/>
        <v/>
      </c>
      <c r="KX82" s="151" t="str">
        <f t="shared" si="89"/>
        <v/>
      </c>
      <c r="KY82" s="103"/>
      <c r="KZ82" s="142" t="str">
        <f>IFERROR(VLOOKUP('2.Datos'!CT82,Listas!$D$37:$E$41,2,FALSE),"")</f>
        <v/>
      </c>
      <c r="LA82" s="142" t="str">
        <f>IFERROR(VLOOKUP('2.Datos'!CU82,Listas!$D$44:$E$48,2,FALSE),"")</f>
        <v/>
      </c>
      <c r="LB82" s="151" t="str">
        <f t="shared" si="90"/>
        <v/>
      </c>
      <c r="LC82" s="151" t="str">
        <f t="shared" si="91"/>
        <v/>
      </c>
      <c r="LD82" s="103"/>
      <c r="LE82" s="142" t="str">
        <f>IFERROR(VLOOKUP('2.Datos'!CX82,Listas!$D$37:$E$41,2,FALSE),"")</f>
        <v/>
      </c>
      <c r="LF82" s="142" t="str">
        <f>IFERROR(VLOOKUP('2.Datos'!CY82,Listas!$D$44:$E$48,2,FALSE),"")</f>
        <v/>
      </c>
      <c r="LG82" s="151" t="str">
        <f t="shared" si="92"/>
        <v/>
      </c>
      <c r="LH82" s="151" t="str">
        <f t="shared" si="93"/>
        <v/>
      </c>
      <c r="LI82" s="103"/>
      <c r="LJ82" s="142" t="str">
        <f>IFERROR(VLOOKUP('2.Datos'!DB82,Listas!$D$37:$E$41,2,FALSE),"")</f>
        <v/>
      </c>
      <c r="LK82" s="142" t="str">
        <f>IFERROR(VLOOKUP('2.Datos'!DC82,Listas!$D$44:$E$48,2,FALSE),"")</f>
        <v/>
      </c>
      <c r="LL82" s="151" t="str">
        <f t="shared" si="94"/>
        <v/>
      </c>
      <c r="LM82" s="151" t="str">
        <f t="shared" si="95"/>
        <v/>
      </c>
      <c r="LN82" s="103"/>
      <c r="LO82" s="142" t="str">
        <f>IFERROR(VLOOKUP('2.Datos'!DF82,Listas!$D$37:$E$41,2,FALSE),"")</f>
        <v/>
      </c>
      <c r="LP82" s="142" t="str">
        <f>IFERROR(VLOOKUP('2.Datos'!DG82,Listas!$D$44:$E$48,2,FALSE),"")</f>
        <v/>
      </c>
      <c r="LQ82" s="151" t="str">
        <f t="shared" si="96"/>
        <v/>
      </c>
      <c r="LR82" s="151" t="str">
        <f t="shared" si="97"/>
        <v/>
      </c>
      <c r="LS82" s="103"/>
      <c r="LT82" s="142" t="str">
        <f>IFERROR(VLOOKUP('2.Datos'!DJ82,Listas!$D$37:$E$41,2,FALSE),"")</f>
        <v/>
      </c>
      <c r="LU82" s="142" t="str">
        <f>IFERROR(VLOOKUP('2.Datos'!DK82,Listas!$D$44:$E$48,2,FALSE),"")</f>
        <v/>
      </c>
      <c r="LV82" s="151" t="str">
        <f t="shared" si="98"/>
        <v/>
      </c>
      <c r="LW82" s="151" t="str">
        <f t="shared" si="99"/>
        <v/>
      </c>
      <c r="LX82" s="103"/>
      <c r="LY82" s="142" t="str">
        <f>IFERROR(VLOOKUP('2.Datos'!DN82,Listas!$D$37:$E$41,2,FALSE),"")</f>
        <v/>
      </c>
      <c r="LZ82" s="142" t="str">
        <f>IFERROR(VLOOKUP('2.Datos'!DO82,Listas!$D$44:$E$48,2,FALSE),"")</f>
        <v/>
      </c>
      <c r="MA82" s="151" t="str">
        <f t="shared" si="100"/>
        <v/>
      </c>
      <c r="MB82" s="151" t="str">
        <f t="shared" si="101"/>
        <v/>
      </c>
      <c r="MC82" s="103"/>
      <c r="MD82" s="142" t="str">
        <f>IFERROR(VLOOKUP('2.Datos'!DR82,Listas!$D$37:$E$41,2,FALSE),"")</f>
        <v/>
      </c>
      <c r="ME82" s="142" t="str">
        <f>IFERROR(VLOOKUP('2.Datos'!DS82,Listas!$D$44:$E$48,2,FALSE),"")</f>
        <v/>
      </c>
      <c r="MF82" s="151" t="str">
        <f t="shared" si="102"/>
        <v/>
      </c>
      <c r="MG82" s="151" t="str">
        <f t="shared" si="103"/>
        <v/>
      </c>
      <c r="MH82"/>
    </row>
    <row r="83" spans="1:346" ht="46.5" customHeight="1" x14ac:dyDescent="0.25">
      <c r="A83" s="232"/>
      <c r="B83" s="223"/>
      <c r="C83" s="223"/>
      <c r="D83" s="225"/>
      <c r="E83" s="225"/>
      <c r="F83" s="226"/>
      <c r="G83" s="223"/>
      <c r="H83" s="226"/>
      <c r="I83" s="226"/>
      <c r="J83" s="226"/>
      <c r="K83" s="226"/>
      <c r="L83" s="227"/>
      <c r="M83" s="224"/>
      <c r="N83" s="228"/>
      <c r="O83" s="228"/>
      <c r="P83" s="228"/>
      <c r="Q83" s="228"/>
      <c r="R83" s="228"/>
      <c r="S83" s="228"/>
      <c r="T83" s="228"/>
      <c r="U83" s="228"/>
      <c r="V83" s="223"/>
      <c r="W83" s="223"/>
      <c r="X83" s="229" t="str">
        <f>IF(AND(HP83&gt;=32,HP83&lt;=80),Listas!$G$36,IF(AND(HP83&gt;=16,HP83&lt;=24),Listas!$G$37,IF(AND(HP83&gt;=5,HP83&lt;=12),Listas!$G$38,IF(AND(HP83&gt;=1,HP83&lt;=4),Listas!$G$39,"-"))))</f>
        <v>-</v>
      </c>
      <c r="Y83" s="230" t="str">
        <f t="shared" si="55"/>
        <v/>
      </c>
      <c r="Z83" s="230" t="str">
        <f>IFERROR(VLOOKUP(L83,Listas!$H$4:$I$8,2,FALSE),"")</f>
        <v/>
      </c>
      <c r="AA83" s="233"/>
      <c r="AB83" s="234"/>
      <c r="AC83" s="231"/>
      <c r="AD83" s="223"/>
      <c r="AE83" s="223"/>
      <c r="AF83" s="113" t="str">
        <f>IF(AND(HU83&gt;=32,HU83&lt;=80),Listas!$G$36,IF(AND(HU83&gt;=16,HU83&lt;=24),Listas!$G$37,IF(AND(HU83&gt;=5,HU83&lt;=12),Listas!$G$38,IF(AND(HU83&gt;=1,HU83&lt;=4),Listas!$G$39,"-"))))</f>
        <v>-</v>
      </c>
      <c r="AG83" s="226"/>
      <c r="AH83" s="223"/>
      <c r="AI83" s="223"/>
      <c r="AJ83" s="113" t="str">
        <f>IF(AND(HZ83&gt;=32,HZ83&lt;=80),Listas!$G$36,IF(AND(HZ83&gt;=16,HZ83&lt;=24),Listas!$G$37,IF(AND(HZ83&gt;=5,HZ83&lt;=12),Listas!$G$38,IF(AND(HZ83&gt;=1,HZ83&lt;=4),Listas!$G$39,"-"))))</f>
        <v>-</v>
      </c>
      <c r="AK83" s="226"/>
      <c r="AL83" s="223"/>
      <c r="AM83" s="223"/>
      <c r="AN83" s="113" t="str">
        <f>IF(AND(IE83&gt;=32,IE83&lt;=80),Listas!$G$36,IF(AND(IE83&gt;=16,IE83&lt;=24),Listas!$G$37,IF(AND(IE83&gt;=5,IE83&lt;=12),Listas!$G$38,IF(AND(IE83&gt;=1,IE83&lt;=4),Listas!$G$39,"-"))))</f>
        <v>-</v>
      </c>
      <c r="AO83" s="226"/>
      <c r="AP83" s="223"/>
      <c r="AQ83" s="223"/>
      <c r="AR83" s="113" t="str">
        <f>IF(AND(IJ83&gt;=32,IJ83&lt;=80),Listas!$G$36,IF(AND(IJ83&gt;=16,IJ83&lt;=24),Listas!$G$37,IF(AND(IJ83&gt;=5,IJ83&lt;=12),Listas!$G$38,IF(AND(IJ83&gt;=1,IJ83&lt;=4),Listas!$G$39,"-"))))</f>
        <v>-</v>
      </c>
      <c r="AS83" s="226"/>
      <c r="AT83" s="223"/>
      <c r="AU83" s="223"/>
      <c r="AV83" s="113" t="str">
        <f>IF(AND(IO83&gt;=32,IO83&lt;=80),Listas!$G$36,IF(AND(IO83&gt;=16,IO83&lt;=24),Listas!$G$37,IF(AND(IO83&gt;=5,IO83&lt;=12),Listas!$G$38,IF(AND(IO83&gt;=1,IO83&lt;=4),Listas!$G$39,"-"))))</f>
        <v>-</v>
      </c>
      <c r="AW83" s="226"/>
      <c r="AX83" s="223"/>
      <c r="AY83" s="223"/>
      <c r="AZ83" s="113" t="str">
        <f>IF(AND(IT83&gt;=32,IT83&lt;=80),Listas!$G$36,IF(AND(IT83&gt;=16,IT83&lt;=24),Listas!$G$37,IF(AND(IT83&gt;=5,IT83&lt;=12),Listas!$G$38,IF(AND(IT83&gt;=1,IT83&lt;=4),Listas!$G$39,"-"))))</f>
        <v>-</v>
      </c>
      <c r="BA83" s="226"/>
      <c r="BB83" s="223"/>
      <c r="BC83" s="223"/>
      <c r="BD83" s="113" t="str">
        <f>IF(AND(IY83&gt;=32,IY83&lt;=80),Listas!$G$36,IF(AND(IY83&gt;=16,IY83&lt;=24),Listas!$G$37,IF(AND(IY83&gt;=5,IY83&lt;=12),Listas!$G$38,IF(AND(IY83&gt;=1,IY83&lt;=4),Listas!$G$39,"-"))))</f>
        <v>-</v>
      </c>
      <c r="BE83" s="226"/>
      <c r="BF83" s="223"/>
      <c r="BG83" s="223"/>
      <c r="BH83" s="113" t="str">
        <f>IF(AND(JD83&gt;=32,JD83&lt;=80),Listas!$G$36,IF(AND(JD83&gt;=16,JD83&lt;=24),Listas!$G$37,IF(AND(JD83&gt;=5,JD83&lt;=12),Listas!$G$38,IF(AND(JD83&gt;=1,JD83&lt;=4),Listas!$G$39,"-"))))</f>
        <v>-</v>
      </c>
      <c r="BI83" s="226"/>
      <c r="BJ83" s="223"/>
      <c r="BK83" s="223"/>
      <c r="BL83" s="113" t="str">
        <f>IF(AND(JI83&gt;=32,JI83&lt;=80),Listas!$G$36,IF(AND(JI83&gt;=16,JI83&lt;=24),Listas!$G$37,IF(AND(JI83&gt;=5,JI83&lt;=12),Listas!$G$38,IF(AND(JI83&gt;=1,JI83&lt;=4),Listas!$G$39,"-"))))</f>
        <v>-</v>
      </c>
      <c r="BM83" s="226"/>
      <c r="BN83" s="223"/>
      <c r="BO83" s="223"/>
      <c r="BP83" s="113" t="str">
        <f>IF(AND(JN83&gt;=32,JN83&lt;=80),Listas!$G$36,IF(AND(JN83&gt;=16,JN83&lt;=24),Listas!$G$37,IF(AND(JN83&gt;=5,JN83&lt;=12),Listas!$G$38,IF(AND(JN83&gt;=1,JN83&lt;=4),Listas!$G$39,"-"))))</f>
        <v>-</v>
      </c>
      <c r="BQ83" s="226"/>
      <c r="BR83" s="223"/>
      <c r="BS83" s="223"/>
      <c r="BT83" s="113" t="str">
        <f>IF(AND(JS83&gt;=32,JS83&lt;=80),Listas!$G$36,IF(AND(JS83&gt;=16,JS83&lt;=24),Listas!$G$37,IF(AND(JS83&gt;=5,JS83&lt;=12),Listas!$G$38,IF(AND(JS83&gt;=1,JS83&lt;=4),Listas!$G$39,"-"))))</f>
        <v>-</v>
      </c>
      <c r="BU83" s="226"/>
      <c r="BV83" s="223"/>
      <c r="BW83" s="223"/>
      <c r="BX83" s="113" t="str">
        <f>IF(AND(JX83&gt;=32,JX83&lt;=80),Listas!$G$36,IF(AND(JX83&gt;=16,JX83&lt;=24),Listas!$G$37,IF(AND(JX83&gt;=5,JX83&lt;=12),Listas!$G$38,IF(AND(JX83&gt;=1,JX83&lt;=4),Listas!$G$39,"-"))))</f>
        <v>-</v>
      </c>
      <c r="BY83" s="226"/>
      <c r="BZ83" s="223"/>
      <c r="CA83" s="223"/>
      <c r="CB83" s="113" t="str">
        <f>IF(AND(KC83&gt;=32,KC83&lt;=80),Listas!$G$36,IF(AND(KC83&gt;=16,KC83&lt;=24),Listas!$G$37,IF(AND(KC83&gt;=5,KC83&lt;=12),Listas!$G$38,IF(AND(KC83&gt;=1,KC83&lt;=4),Listas!$G$39,"-"))))</f>
        <v>-</v>
      </c>
      <c r="CC83" s="226"/>
      <c r="CD83" s="223"/>
      <c r="CE83" s="223"/>
      <c r="CF83" s="113" t="str">
        <f>IF(AND(KH83&gt;=32,KH83&lt;=80),Listas!$G$36,IF(AND(KH83&gt;=16,KH83&lt;=24),Listas!$G$37,IF(AND(KH83&gt;=5,KH83&lt;=12),Listas!$G$38,IF(AND(KH83&gt;=1,KH83&lt;=4),Listas!$G$39,"-"))))</f>
        <v>-</v>
      </c>
      <c r="CG83" s="226"/>
      <c r="CH83" s="223"/>
      <c r="CI83" s="223"/>
      <c r="CJ83" s="113" t="str">
        <f>IF(AND(KM83&gt;=32,KM83&lt;=80),Listas!$G$36,IF(AND(KM83&gt;=16,KM83&lt;=24),Listas!$G$37,IF(AND(KM83&gt;=5,KM83&lt;=12),Listas!$G$38,IF(AND(KM83&gt;=1,KM83&lt;=4),Listas!$G$39,"-"))))</f>
        <v>-</v>
      </c>
      <c r="CK83" s="226"/>
      <c r="CL83" s="223"/>
      <c r="CM83" s="223"/>
      <c r="CN83" s="113" t="str">
        <f>IF(AND(KR83&gt;=32,KR83&lt;=80),Listas!$G$36,IF(AND(KR83&gt;=16,KR83&lt;=24),Listas!$G$37,IF(AND(KR83&gt;=5,KR83&lt;=12),Listas!$G$38,IF(AND(KR83&gt;=1,KR83&lt;=4),Listas!$G$39,"-"))))</f>
        <v>-</v>
      </c>
      <c r="CO83" s="226"/>
      <c r="CP83" s="223"/>
      <c r="CQ83" s="223"/>
      <c r="CR83" s="113" t="str">
        <f>IF(AND(KW83&gt;=32,KW83&lt;=80),Listas!$G$36,IF(AND(KW83&gt;=16,KW83&lt;=24),Listas!$G$37,IF(AND(KW83&gt;=5,KW83&lt;=12),Listas!$G$38,IF(AND(KW83&gt;=1,KW83&lt;=4),Listas!$G$39,"-"))))</f>
        <v>-</v>
      </c>
      <c r="CS83" s="226"/>
      <c r="CT83" s="223"/>
      <c r="CU83" s="223"/>
      <c r="CV83" s="113" t="str">
        <f>IF(AND(LB83&gt;=32,LB83&lt;=80),Listas!$G$36,IF(AND(LB83&gt;=16,LB83&lt;=24),Listas!$G$37,IF(AND(LB83&gt;=5,LB83&lt;=12),Listas!$G$38,IF(AND(LB83&gt;=1,LB83&lt;=4),Listas!$G$39,"-"))))</f>
        <v>-</v>
      </c>
      <c r="CW83" s="226"/>
      <c r="CX83" s="223"/>
      <c r="CY83" s="223"/>
      <c r="CZ83" s="113" t="str">
        <f>IF(AND(LG83&gt;=32,LG83&lt;=80),Listas!$G$36,IF(AND(LG83&gt;=16,LG83&lt;=24),Listas!$G$37,IF(AND(LG83&gt;=5,LG83&lt;=12),Listas!$G$38,IF(AND(LG83&gt;=1,LG83&lt;=4),Listas!$G$39,"-"))))</f>
        <v>-</v>
      </c>
      <c r="DA83" s="226"/>
      <c r="DB83" s="223"/>
      <c r="DC83" s="223"/>
      <c r="DD83" s="113" t="str">
        <f>IF(AND(LL83&gt;=32,LL83&lt;=80),Listas!$G$36,IF(AND(LL83&gt;=16,LL83&lt;=24),Listas!$G$37,IF(AND(LL83&gt;=5,LL83&lt;=12),Listas!$G$38,IF(AND(LL83&gt;=1,LL83&lt;=4),Listas!$G$39,"-"))))</f>
        <v>-</v>
      </c>
      <c r="DE83" s="226"/>
      <c r="DF83" s="223"/>
      <c r="DG83" s="223"/>
      <c r="DH83" s="113" t="str">
        <f>IF(AND(LQ83&gt;=32,LQ83&lt;=80),Listas!$G$36,IF(AND(LQ83&gt;=16,LQ83&lt;=24),Listas!$G$37,IF(AND(LQ83&gt;=5,LQ83&lt;=12),Listas!$G$38,IF(AND(LQ83&gt;=1,LQ83&lt;=4),Listas!$G$39,"-"))))</f>
        <v>-</v>
      </c>
      <c r="DI83" s="226"/>
      <c r="DJ83" s="223"/>
      <c r="DK83" s="223"/>
      <c r="DL83" s="113" t="str">
        <f>IF(AND(LV83&gt;=32,LV83&lt;=80),Listas!$G$36,IF(AND(LV83&gt;=16,LV83&lt;=24),Listas!$G$37,IF(AND(LV83&gt;=5,LV83&lt;=12),Listas!$G$38,IF(AND(LV83&gt;=1,LV83&lt;=4),Listas!$G$39,"-"))))</f>
        <v>-</v>
      </c>
      <c r="DM83" s="226"/>
      <c r="DN83" s="223"/>
      <c r="DO83" s="223"/>
      <c r="DP83" s="113" t="str">
        <f>IF(AND(MA83&gt;=32,MA83&lt;=80),Listas!$G$36,IF(AND(MA83&gt;=16,MA83&lt;=24),Listas!$G$37,IF(AND(MA83&gt;=5,MA83&lt;=12),Listas!$G$38,IF(AND(MA83&gt;=1,MA83&lt;=4),Listas!$G$39,"-"))))</f>
        <v>-</v>
      </c>
      <c r="DQ83" s="226"/>
      <c r="DR83" s="223"/>
      <c r="DS83" s="223"/>
      <c r="DT83" s="113" t="str">
        <f>IF(AND(MF83&gt;=32,MF83&lt;=80),Listas!$G$36,IF(AND(MF83&gt;=16,MF83&lt;=24),Listas!$G$37,IF(AND(MF83&gt;=5,MF83&lt;=12),Listas!$G$38,IF(AND(MF83&gt;=1,MF83&lt;=4),Listas!$G$39,"-"))))</f>
        <v>-</v>
      </c>
      <c r="HM83" s="150" t="str">
        <f>IF('2.Datos'!A83&lt;&gt;"",'2.Datos'!A83,"")</f>
        <v/>
      </c>
      <c r="HN83" s="142" t="str">
        <f>IFERROR(VLOOKUP('2.Datos'!V83,Listas!$D$37:$E$41,2,FALSE),"")</f>
        <v/>
      </c>
      <c r="HO83" s="142" t="str">
        <f>IFERROR(VLOOKUP('2.Datos'!W83,Listas!$D$44:$E$48,2,FALSE),"")</f>
        <v/>
      </c>
      <c r="HP83" s="142" t="str">
        <f t="shared" si="53"/>
        <v/>
      </c>
      <c r="HQ83" s="151" t="str">
        <f t="shared" si="54"/>
        <v/>
      </c>
      <c r="HR83" s="103"/>
      <c r="HS83" s="142" t="str">
        <f>IFERROR(VLOOKUP('2.Datos'!AD83,Listas!$D$37:$E$41,2,FALSE),"")</f>
        <v/>
      </c>
      <c r="HT83" s="142" t="str">
        <f>IFERROR(VLOOKUP('2.Datos'!AE83,Listas!$D$44:$E$48,2,FALSE),"")</f>
        <v/>
      </c>
      <c r="HU83" s="151" t="str">
        <f t="shared" si="56"/>
        <v/>
      </c>
      <c r="HV83" s="151" t="str">
        <f t="shared" si="57"/>
        <v/>
      </c>
      <c r="HW83" s="103"/>
      <c r="HX83" s="142" t="str">
        <f>IFERROR(VLOOKUP('2.Datos'!AH83,Listas!$D$37:$E$41,2,FALSE),"")</f>
        <v/>
      </c>
      <c r="HY83" s="142" t="str">
        <f>IFERROR(VLOOKUP('2.Datos'!AI83,Listas!$D$44:$E$48,2,FALSE),"")</f>
        <v/>
      </c>
      <c r="HZ83" s="151" t="str">
        <f t="shared" si="58"/>
        <v/>
      </c>
      <c r="IA83" s="151" t="str">
        <f t="shared" si="59"/>
        <v/>
      </c>
      <c r="IB83" s="103"/>
      <c r="IC83" s="142" t="str">
        <f>IFERROR(VLOOKUP('2.Datos'!AL83,Listas!$D$37:$E$41,2,FALSE),"")</f>
        <v/>
      </c>
      <c r="ID83" s="142" t="str">
        <f>IFERROR(VLOOKUP('2.Datos'!AM83,Listas!$D$44:$E$48,2,FALSE),"")</f>
        <v/>
      </c>
      <c r="IE83" s="151" t="str">
        <f t="shared" si="60"/>
        <v/>
      </c>
      <c r="IF83" s="151" t="str">
        <f t="shared" si="61"/>
        <v/>
      </c>
      <c r="IG83" s="103"/>
      <c r="IH83" s="142" t="str">
        <f>IFERROR(VLOOKUP('2.Datos'!AP83,Listas!$D$37:$E$41,2,FALSE),"")</f>
        <v/>
      </c>
      <c r="II83" s="142" t="str">
        <f>IFERROR(VLOOKUP('2.Datos'!AQ83,Listas!$D$44:$E$48,2,FALSE),"")</f>
        <v/>
      </c>
      <c r="IJ83" s="151" t="str">
        <f t="shared" si="62"/>
        <v/>
      </c>
      <c r="IK83" s="151" t="str">
        <f t="shared" si="63"/>
        <v/>
      </c>
      <c r="IL83" s="103"/>
      <c r="IM83" s="142" t="str">
        <f>IFERROR(VLOOKUP('2.Datos'!AT83,Listas!$D$37:$E$41,2,FALSE),"")</f>
        <v/>
      </c>
      <c r="IN83" s="142" t="str">
        <f>IFERROR(VLOOKUP('2.Datos'!AU83,Listas!$D$44:$E$48,2,FALSE),"")</f>
        <v/>
      </c>
      <c r="IO83" s="151" t="str">
        <f t="shared" si="64"/>
        <v/>
      </c>
      <c r="IP83" s="151" t="str">
        <f t="shared" si="65"/>
        <v/>
      </c>
      <c r="IQ83" s="103"/>
      <c r="IR83" s="142" t="str">
        <f>IFERROR(VLOOKUP('2.Datos'!AX83,Listas!$D$37:$E$41,2,FALSE),"")</f>
        <v/>
      </c>
      <c r="IS83" s="142" t="str">
        <f>IFERROR(VLOOKUP('2.Datos'!AY83,Listas!$D$44:$E$48,2,FALSE),"")</f>
        <v/>
      </c>
      <c r="IT83" s="151" t="str">
        <f t="shared" si="66"/>
        <v/>
      </c>
      <c r="IU83" s="151" t="str">
        <f t="shared" si="67"/>
        <v/>
      </c>
      <c r="IV83" s="103"/>
      <c r="IW83" s="142" t="str">
        <f>IFERROR(VLOOKUP('2.Datos'!BB83,Listas!$D$37:$E$41,2,FALSE),"")</f>
        <v/>
      </c>
      <c r="IX83" s="142" t="str">
        <f>IFERROR(VLOOKUP('2.Datos'!BC83,Listas!$D$44:$E$48,2,FALSE),"")</f>
        <v/>
      </c>
      <c r="IY83" s="151" t="str">
        <f t="shared" si="68"/>
        <v/>
      </c>
      <c r="IZ83" s="151" t="str">
        <f t="shared" si="69"/>
        <v/>
      </c>
      <c r="JA83" s="103"/>
      <c r="JB83" s="142" t="str">
        <f>IFERROR(VLOOKUP('2.Datos'!BF83,Listas!$D$37:$E$41,2,FALSE),"")</f>
        <v/>
      </c>
      <c r="JC83" s="142" t="str">
        <f>IFERROR(VLOOKUP('2.Datos'!BG83,Listas!$D$44:$E$48,2,FALSE),"")</f>
        <v/>
      </c>
      <c r="JD83" s="151" t="str">
        <f t="shared" si="70"/>
        <v/>
      </c>
      <c r="JE83" s="151" t="str">
        <f t="shared" si="71"/>
        <v/>
      </c>
      <c r="JF83" s="103"/>
      <c r="JG83" s="142" t="str">
        <f>IFERROR(VLOOKUP('2.Datos'!BJ83,Listas!$D$37:$E$41,2,FALSE),"")</f>
        <v/>
      </c>
      <c r="JH83" s="142" t="str">
        <f>IFERROR(VLOOKUP('2.Datos'!BK83,Listas!$D$44:$E$48,2,FALSE),"")</f>
        <v/>
      </c>
      <c r="JI83" s="151" t="str">
        <f t="shared" si="72"/>
        <v/>
      </c>
      <c r="JJ83" s="151" t="str">
        <f t="shared" si="73"/>
        <v/>
      </c>
      <c r="JK83" s="103"/>
      <c r="JL83" s="142" t="str">
        <f>IFERROR(VLOOKUP('2.Datos'!BN83,Listas!$D$37:$E$41,2,FALSE),"")</f>
        <v/>
      </c>
      <c r="JM83" s="142" t="str">
        <f>IFERROR(VLOOKUP('2.Datos'!BO83,Listas!$D$44:$E$48,2,FALSE),"")</f>
        <v/>
      </c>
      <c r="JN83" s="151" t="str">
        <f t="shared" si="74"/>
        <v/>
      </c>
      <c r="JO83" s="151" t="str">
        <f t="shared" si="75"/>
        <v/>
      </c>
      <c r="JP83" s="103"/>
      <c r="JQ83" s="142" t="str">
        <f>IFERROR(VLOOKUP('2.Datos'!BR83,Listas!$D$37:$E$41,2,FALSE),"")</f>
        <v/>
      </c>
      <c r="JR83" s="142" t="str">
        <f>IFERROR(VLOOKUP('2.Datos'!BS83,Listas!$D$44:$E$48,2,FALSE),"")</f>
        <v/>
      </c>
      <c r="JS83" s="151" t="str">
        <f t="shared" si="76"/>
        <v/>
      </c>
      <c r="JT83" s="151" t="str">
        <f t="shared" si="77"/>
        <v/>
      </c>
      <c r="JU83" s="103"/>
      <c r="JV83" s="142" t="str">
        <f>IFERROR(VLOOKUP('2.Datos'!BV83,Listas!$D$37:$E$41,2,FALSE),"")</f>
        <v/>
      </c>
      <c r="JW83" s="142" t="str">
        <f>IFERROR(VLOOKUP('2.Datos'!BW83,Listas!$D$44:$E$48,2,FALSE),"")</f>
        <v/>
      </c>
      <c r="JX83" s="151" t="str">
        <f t="shared" si="78"/>
        <v/>
      </c>
      <c r="JY83" s="151" t="str">
        <f t="shared" si="79"/>
        <v/>
      </c>
      <c r="JZ83" s="103"/>
      <c r="KA83" s="142" t="str">
        <f>IFERROR(VLOOKUP('2.Datos'!BZ83,Listas!$D$37:$E$41,2,FALSE),"")</f>
        <v/>
      </c>
      <c r="KB83" s="142" t="str">
        <f>IFERROR(VLOOKUP('2.Datos'!CA83,Listas!$D$44:$E$48,2,FALSE),"")</f>
        <v/>
      </c>
      <c r="KC83" s="151" t="str">
        <f t="shared" si="80"/>
        <v/>
      </c>
      <c r="KD83" s="151" t="str">
        <f t="shared" si="81"/>
        <v/>
      </c>
      <c r="KE83" s="103"/>
      <c r="KF83" s="142" t="str">
        <f>IFERROR(VLOOKUP('2.Datos'!CD83,Listas!$D$37:$E$41,2,FALSE),"")</f>
        <v/>
      </c>
      <c r="KG83" s="142" t="str">
        <f>IFERROR(VLOOKUP('2.Datos'!CE83,Listas!$D$44:$E$48,2,FALSE),"")</f>
        <v/>
      </c>
      <c r="KH83" s="151" t="str">
        <f t="shared" si="82"/>
        <v/>
      </c>
      <c r="KI83" s="151" t="str">
        <f t="shared" si="83"/>
        <v/>
      </c>
      <c r="KJ83" s="103"/>
      <c r="KK83" s="142" t="str">
        <f>IFERROR(VLOOKUP('2.Datos'!CH83,Listas!$D$37:$E$41,2,FALSE),"")</f>
        <v/>
      </c>
      <c r="KL83" s="142" t="str">
        <f>IFERROR(VLOOKUP('2.Datos'!CI83,Listas!$D$44:$E$48,2,FALSE),"")</f>
        <v/>
      </c>
      <c r="KM83" s="151" t="str">
        <f t="shared" si="84"/>
        <v/>
      </c>
      <c r="KN83" s="151" t="str">
        <f t="shared" si="85"/>
        <v/>
      </c>
      <c r="KO83" s="103"/>
      <c r="KP83" s="142" t="str">
        <f>IFERROR(VLOOKUP('2.Datos'!CL83,Listas!$D$37:$E$41,2,FALSE),"")</f>
        <v/>
      </c>
      <c r="KQ83" s="142" t="str">
        <f>IFERROR(VLOOKUP('2.Datos'!CM83,Listas!$D$44:$E$48,2,FALSE),"")</f>
        <v/>
      </c>
      <c r="KR83" s="151" t="str">
        <f t="shared" si="86"/>
        <v/>
      </c>
      <c r="KS83" s="151" t="str">
        <f t="shared" si="87"/>
        <v/>
      </c>
      <c r="KT83" s="103"/>
      <c r="KU83" s="142" t="str">
        <f>IFERROR(VLOOKUP('2.Datos'!CP83,Listas!$D$37:$E$41,2,FALSE),"")</f>
        <v/>
      </c>
      <c r="KV83" s="142" t="str">
        <f>IFERROR(VLOOKUP('2.Datos'!CQ83,Listas!$D$44:$E$48,2,FALSE),"")</f>
        <v/>
      </c>
      <c r="KW83" s="151" t="str">
        <f t="shared" si="88"/>
        <v/>
      </c>
      <c r="KX83" s="151" t="str">
        <f t="shared" si="89"/>
        <v/>
      </c>
      <c r="KY83" s="103"/>
      <c r="KZ83" s="142" t="str">
        <f>IFERROR(VLOOKUP('2.Datos'!CT83,Listas!$D$37:$E$41,2,FALSE),"")</f>
        <v/>
      </c>
      <c r="LA83" s="142" t="str">
        <f>IFERROR(VLOOKUP('2.Datos'!CU83,Listas!$D$44:$E$48,2,FALSE),"")</f>
        <v/>
      </c>
      <c r="LB83" s="151" t="str">
        <f t="shared" si="90"/>
        <v/>
      </c>
      <c r="LC83" s="151" t="str">
        <f t="shared" si="91"/>
        <v/>
      </c>
      <c r="LD83" s="103"/>
      <c r="LE83" s="142" t="str">
        <f>IFERROR(VLOOKUP('2.Datos'!CX83,Listas!$D$37:$E$41,2,FALSE),"")</f>
        <v/>
      </c>
      <c r="LF83" s="142" t="str">
        <f>IFERROR(VLOOKUP('2.Datos'!CY83,Listas!$D$44:$E$48,2,FALSE),"")</f>
        <v/>
      </c>
      <c r="LG83" s="151" t="str">
        <f t="shared" si="92"/>
        <v/>
      </c>
      <c r="LH83" s="151" t="str">
        <f t="shared" si="93"/>
        <v/>
      </c>
      <c r="LI83" s="103"/>
      <c r="LJ83" s="142" t="str">
        <f>IFERROR(VLOOKUP('2.Datos'!DB83,Listas!$D$37:$E$41,2,FALSE),"")</f>
        <v/>
      </c>
      <c r="LK83" s="142" t="str">
        <f>IFERROR(VLOOKUP('2.Datos'!DC83,Listas!$D$44:$E$48,2,FALSE),"")</f>
        <v/>
      </c>
      <c r="LL83" s="151" t="str">
        <f t="shared" si="94"/>
        <v/>
      </c>
      <c r="LM83" s="151" t="str">
        <f t="shared" si="95"/>
        <v/>
      </c>
      <c r="LN83" s="103"/>
      <c r="LO83" s="142" t="str">
        <f>IFERROR(VLOOKUP('2.Datos'!DF83,Listas!$D$37:$E$41,2,FALSE),"")</f>
        <v/>
      </c>
      <c r="LP83" s="142" t="str">
        <f>IFERROR(VLOOKUP('2.Datos'!DG83,Listas!$D$44:$E$48,2,FALSE),"")</f>
        <v/>
      </c>
      <c r="LQ83" s="151" t="str">
        <f t="shared" si="96"/>
        <v/>
      </c>
      <c r="LR83" s="151" t="str">
        <f t="shared" si="97"/>
        <v/>
      </c>
      <c r="LS83" s="103"/>
      <c r="LT83" s="142" t="str">
        <f>IFERROR(VLOOKUP('2.Datos'!DJ83,Listas!$D$37:$E$41,2,FALSE),"")</f>
        <v/>
      </c>
      <c r="LU83" s="142" t="str">
        <f>IFERROR(VLOOKUP('2.Datos'!DK83,Listas!$D$44:$E$48,2,FALSE),"")</f>
        <v/>
      </c>
      <c r="LV83" s="151" t="str">
        <f t="shared" si="98"/>
        <v/>
      </c>
      <c r="LW83" s="151" t="str">
        <f t="shared" si="99"/>
        <v/>
      </c>
      <c r="LX83" s="103"/>
      <c r="LY83" s="142" t="str">
        <f>IFERROR(VLOOKUP('2.Datos'!DN83,Listas!$D$37:$E$41,2,FALSE),"")</f>
        <v/>
      </c>
      <c r="LZ83" s="142" t="str">
        <f>IFERROR(VLOOKUP('2.Datos'!DO83,Listas!$D$44:$E$48,2,FALSE),"")</f>
        <v/>
      </c>
      <c r="MA83" s="151" t="str">
        <f t="shared" si="100"/>
        <v/>
      </c>
      <c r="MB83" s="151" t="str">
        <f t="shared" si="101"/>
        <v/>
      </c>
      <c r="MC83" s="103"/>
      <c r="MD83" s="142" t="str">
        <f>IFERROR(VLOOKUP('2.Datos'!DR83,Listas!$D$37:$E$41,2,FALSE),"")</f>
        <v/>
      </c>
      <c r="ME83" s="142" t="str">
        <f>IFERROR(VLOOKUP('2.Datos'!DS83,Listas!$D$44:$E$48,2,FALSE),"")</f>
        <v/>
      </c>
      <c r="MF83" s="151" t="str">
        <f t="shared" si="102"/>
        <v/>
      </c>
      <c r="MG83" s="151" t="str">
        <f t="shared" si="103"/>
        <v/>
      </c>
      <c r="MH83"/>
    </row>
    <row r="84" spans="1:346" ht="46.5" customHeight="1" x14ac:dyDescent="0.25">
      <c r="A84" s="232"/>
      <c r="B84" s="223"/>
      <c r="C84" s="223"/>
      <c r="D84" s="225"/>
      <c r="E84" s="225"/>
      <c r="F84" s="226"/>
      <c r="G84" s="223"/>
      <c r="H84" s="226"/>
      <c r="I84" s="226"/>
      <c r="J84" s="226"/>
      <c r="K84" s="226"/>
      <c r="L84" s="227"/>
      <c r="M84" s="224"/>
      <c r="N84" s="228"/>
      <c r="O84" s="228"/>
      <c r="P84" s="228"/>
      <c r="Q84" s="228"/>
      <c r="R84" s="228"/>
      <c r="S84" s="228"/>
      <c r="T84" s="228"/>
      <c r="U84" s="228"/>
      <c r="V84" s="223"/>
      <c r="W84" s="223"/>
      <c r="X84" s="229" t="str">
        <f>IF(AND(HP84&gt;=32,HP84&lt;=80),Listas!$G$36,IF(AND(HP84&gt;=16,HP84&lt;=24),Listas!$G$37,IF(AND(HP84&gt;=5,HP84&lt;=12),Listas!$G$38,IF(AND(HP84&gt;=1,HP84&lt;=4),Listas!$G$39,"-"))))</f>
        <v>-</v>
      </c>
      <c r="Y84" s="230" t="str">
        <f t="shared" si="55"/>
        <v/>
      </c>
      <c r="Z84" s="230" t="str">
        <f>IFERROR(VLOOKUP(L84,Listas!$H$4:$I$8,2,FALSE),"")</f>
        <v/>
      </c>
      <c r="AA84" s="233"/>
      <c r="AB84" s="234"/>
      <c r="AC84" s="231"/>
      <c r="AD84" s="223"/>
      <c r="AE84" s="223"/>
      <c r="AF84" s="113" t="str">
        <f>IF(AND(HU84&gt;=32,HU84&lt;=80),Listas!$G$36,IF(AND(HU84&gt;=16,HU84&lt;=24),Listas!$G$37,IF(AND(HU84&gt;=5,HU84&lt;=12),Listas!$G$38,IF(AND(HU84&gt;=1,HU84&lt;=4),Listas!$G$39,"-"))))</f>
        <v>-</v>
      </c>
      <c r="AG84" s="226"/>
      <c r="AH84" s="223"/>
      <c r="AI84" s="223"/>
      <c r="AJ84" s="113" t="str">
        <f>IF(AND(HZ84&gt;=32,HZ84&lt;=80),Listas!$G$36,IF(AND(HZ84&gt;=16,HZ84&lt;=24),Listas!$G$37,IF(AND(HZ84&gt;=5,HZ84&lt;=12),Listas!$G$38,IF(AND(HZ84&gt;=1,HZ84&lt;=4),Listas!$G$39,"-"))))</f>
        <v>-</v>
      </c>
      <c r="AK84" s="226"/>
      <c r="AL84" s="223"/>
      <c r="AM84" s="223"/>
      <c r="AN84" s="113" t="str">
        <f>IF(AND(IE84&gt;=32,IE84&lt;=80),Listas!$G$36,IF(AND(IE84&gt;=16,IE84&lt;=24),Listas!$G$37,IF(AND(IE84&gt;=5,IE84&lt;=12),Listas!$G$38,IF(AND(IE84&gt;=1,IE84&lt;=4),Listas!$G$39,"-"))))</f>
        <v>-</v>
      </c>
      <c r="AO84" s="226"/>
      <c r="AP84" s="223"/>
      <c r="AQ84" s="223"/>
      <c r="AR84" s="113" t="str">
        <f>IF(AND(IJ84&gt;=32,IJ84&lt;=80),Listas!$G$36,IF(AND(IJ84&gt;=16,IJ84&lt;=24),Listas!$G$37,IF(AND(IJ84&gt;=5,IJ84&lt;=12),Listas!$G$38,IF(AND(IJ84&gt;=1,IJ84&lt;=4),Listas!$G$39,"-"))))</f>
        <v>-</v>
      </c>
      <c r="AS84" s="226"/>
      <c r="AT84" s="223"/>
      <c r="AU84" s="223"/>
      <c r="AV84" s="113" t="str">
        <f>IF(AND(IO84&gt;=32,IO84&lt;=80),Listas!$G$36,IF(AND(IO84&gt;=16,IO84&lt;=24),Listas!$G$37,IF(AND(IO84&gt;=5,IO84&lt;=12),Listas!$G$38,IF(AND(IO84&gt;=1,IO84&lt;=4),Listas!$G$39,"-"))))</f>
        <v>-</v>
      </c>
      <c r="AW84" s="226"/>
      <c r="AX84" s="223"/>
      <c r="AY84" s="223"/>
      <c r="AZ84" s="113" t="str">
        <f>IF(AND(IT84&gt;=32,IT84&lt;=80),Listas!$G$36,IF(AND(IT84&gt;=16,IT84&lt;=24),Listas!$G$37,IF(AND(IT84&gt;=5,IT84&lt;=12),Listas!$G$38,IF(AND(IT84&gt;=1,IT84&lt;=4),Listas!$G$39,"-"))))</f>
        <v>-</v>
      </c>
      <c r="BA84" s="226"/>
      <c r="BB84" s="223"/>
      <c r="BC84" s="223"/>
      <c r="BD84" s="113" t="str">
        <f>IF(AND(IY84&gt;=32,IY84&lt;=80),Listas!$G$36,IF(AND(IY84&gt;=16,IY84&lt;=24),Listas!$G$37,IF(AND(IY84&gt;=5,IY84&lt;=12),Listas!$G$38,IF(AND(IY84&gt;=1,IY84&lt;=4),Listas!$G$39,"-"))))</f>
        <v>-</v>
      </c>
      <c r="BE84" s="226"/>
      <c r="BF84" s="223"/>
      <c r="BG84" s="223"/>
      <c r="BH84" s="113" t="str">
        <f>IF(AND(JD84&gt;=32,JD84&lt;=80),Listas!$G$36,IF(AND(JD84&gt;=16,JD84&lt;=24),Listas!$G$37,IF(AND(JD84&gt;=5,JD84&lt;=12),Listas!$G$38,IF(AND(JD84&gt;=1,JD84&lt;=4),Listas!$G$39,"-"))))</f>
        <v>-</v>
      </c>
      <c r="BI84" s="226"/>
      <c r="BJ84" s="223"/>
      <c r="BK84" s="223"/>
      <c r="BL84" s="113" t="str">
        <f>IF(AND(JI84&gt;=32,JI84&lt;=80),Listas!$G$36,IF(AND(JI84&gt;=16,JI84&lt;=24),Listas!$G$37,IF(AND(JI84&gt;=5,JI84&lt;=12),Listas!$G$38,IF(AND(JI84&gt;=1,JI84&lt;=4),Listas!$G$39,"-"))))</f>
        <v>-</v>
      </c>
      <c r="BM84" s="226"/>
      <c r="BN84" s="223"/>
      <c r="BO84" s="223"/>
      <c r="BP84" s="113" t="str">
        <f>IF(AND(JN84&gt;=32,JN84&lt;=80),Listas!$G$36,IF(AND(JN84&gt;=16,JN84&lt;=24),Listas!$G$37,IF(AND(JN84&gt;=5,JN84&lt;=12),Listas!$G$38,IF(AND(JN84&gt;=1,JN84&lt;=4),Listas!$G$39,"-"))))</f>
        <v>-</v>
      </c>
      <c r="BQ84" s="226"/>
      <c r="BR84" s="223"/>
      <c r="BS84" s="223"/>
      <c r="BT84" s="113" t="str">
        <f>IF(AND(JS84&gt;=32,JS84&lt;=80),Listas!$G$36,IF(AND(JS84&gt;=16,JS84&lt;=24),Listas!$G$37,IF(AND(JS84&gt;=5,JS84&lt;=12),Listas!$G$38,IF(AND(JS84&gt;=1,JS84&lt;=4),Listas!$G$39,"-"))))</f>
        <v>-</v>
      </c>
      <c r="BU84" s="226"/>
      <c r="BV84" s="223"/>
      <c r="BW84" s="223"/>
      <c r="BX84" s="113" t="str">
        <f>IF(AND(JX84&gt;=32,JX84&lt;=80),Listas!$G$36,IF(AND(JX84&gt;=16,JX84&lt;=24),Listas!$G$37,IF(AND(JX84&gt;=5,JX84&lt;=12),Listas!$G$38,IF(AND(JX84&gt;=1,JX84&lt;=4),Listas!$G$39,"-"))))</f>
        <v>-</v>
      </c>
      <c r="BY84" s="226"/>
      <c r="BZ84" s="223"/>
      <c r="CA84" s="223"/>
      <c r="CB84" s="113" t="str">
        <f>IF(AND(KC84&gt;=32,KC84&lt;=80),Listas!$G$36,IF(AND(KC84&gt;=16,KC84&lt;=24),Listas!$G$37,IF(AND(KC84&gt;=5,KC84&lt;=12),Listas!$G$38,IF(AND(KC84&gt;=1,KC84&lt;=4),Listas!$G$39,"-"))))</f>
        <v>-</v>
      </c>
      <c r="CC84" s="226"/>
      <c r="CD84" s="223"/>
      <c r="CE84" s="223"/>
      <c r="CF84" s="113" t="str">
        <f>IF(AND(KH84&gt;=32,KH84&lt;=80),Listas!$G$36,IF(AND(KH84&gt;=16,KH84&lt;=24),Listas!$G$37,IF(AND(KH84&gt;=5,KH84&lt;=12),Listas!$G$38,IF(AND(KH84&gt;=1,KH84&lt;=4),Listas!$G$39,"-"))))</f>
        <v>-</v>
      </c>
      <c r="CG84" s="226"/>
      <c r="CH84" s="223"/>
      <c r="CI84" s="223"/>
      <c r="CJ84" s="113" t="str">
        <f>IF(AND(KM84&gt;=32,KM84&lt;=80),Listas!$G$36,IF(AND(KM84&gt;=16,KM84&lt;=24),Listas!$G$37,IF(AND(KM84&gt;=5,KM84&lt;=12),Listas!$G$38,IF(AND(KM84&gt;=1,KM84&lt;=4),Listas!$G$39,"-"))))</f>
        <v>-</v>
      </c>
      <c r="CK84" s="226"/>
      <c r="CL84" s="223"/>
      <c r="CM84" s="223"/>
      <c r="CN84" s="113" t="str">
        <f>IF(AND(KR84&gt;=32,KR84&lt;=80),Listas!$G$36,IF(AND(KR84&gt;=16,KR84&lt;=24),Listas!$G$37,IF(AND(KR84&gt;=5,KR84&lt;=12),Listas!$G$38,IF(AND(KR84&gt;=1,KR84&lt;=4),Listas!$G$39,"-"))))</f>
        <v>-</v>
      </c>
      <c r="CO84" s="226"/>
      <c r="CP84" s="223"/>
      <c r="CQ84" s="223"/>
      <c r="CR84" s="113" t="str">
        <f>IF(AND(KW84&gt;=32,KW84&lt;=80),Listas!$G$36,IF(AND(KW84&gt;=16,KW84&lt;=24),Listas!$G$37,IF(AND(KW84&gt;=5,KW84&lt;=12),Listas!$G$38,IF(AND(KW84&gt;=1,KW84&lt;=4),Listas!$G$39,"-"))))</f>
        <v>-</v>
      </c>
      <c r="CS84" s="226"/>
      <c r="CT84" s="223"/>
      <c r="CU84" s="223"/>
      <c r="CV84" s="113" t="str">
        <f>IF(AND(LB84&gt;=32,LB84&lt;=80),Listas!$G$36,IF(AND(LB84&gt;=16,LB84&lt;=24),Listas!$G$37,IF(AND(LB84&gt;=5,LB84&lt;=12),Listas!$G$38,IF(AND(LB84&gt;=1,LB84&lt;=4),Listas!$G$39,"-"))))</f>
        <v>-</v>
      </c>
      <c r="CW84" s="226"/>
      <c r="CX84" s="223"/>
      <c r="CY84" s="223"/>
      <c r="CZ84" s="113" t="str">
        <f>IF(AND(LG84&gt;=32,LG84&lt;=80),Listas!$G$36,IF(AND(LG84&gt;=16,LG84&lt;=24),Listas!$G$37,IF(AND(LG84&gt;=5,LG84&lt;=12),Listas!$G$38,IF(AND(LG84&gt;=1,LG84&lt;=4),Listas!$G$39,"-"))))</f>
        <v>-</v>
      </c>
      <c r="DA84" s="226"/>
      <c r="DB84" s="223"/>
      <c r="DC84" s="223"/>
      <c r="DD84" s="113" t="str">
        <f>IF(AND(LL84&gt;=32,LL84&lt;=80),Listas!$G$36,IF(AND(LL84&gt;=16,LL84&lt;=24),Listas!$G$37,IF(AND(LL84&gt;=5,LL84&lt;=12),Listas!$G$38,IF(AND(LL84&gt;=1,LL84&lt;=4),Listas!$G$39,"-"))))</f>
        <v>-</v>
      </c>
      <c r="DE84" s="226"/>
      <c r="DF84" s="223"/>
      <c r="DG84" s="223"/>
      <c r="DH84" s="113" t="str">
        <f>IF(AND(LQ84&gt;=32,LQ84&lt;=80),Listas!$G$36,IF(AND(LQ84&gt;=16,LQ84&lt;=24),Listas!$G$37,IF(AND(LQ84&gt;=5,LQ84&lt;=12),Listas!$G$38,IF(AND(LQ84&gt;=1,LQ84&lt;=4),Listas!$G$39,"-"))))</f>
        <v>-</v>
      </c>
      <c r="DI84" s="226"/>
      <c r="DJ84" s="223"/>
      <c r="DK84" s="223"/>
      <c r="DL84" s="113" t="str">
        <f>IF(AND(LV84&gt;=32,LV84&lt;=80),Listas!$G$36,IF(AND(LV84&gt;=16,LV84&lt;=24),Listas!$G$37,IF(AND(LV84&gt;=5,LV84&lt;=12),Listas!$G$38,IF(AND(LV84&gt;=1,LV84&lt;=4),Listas!$G$39,"-"))))</f>
        <v>-</v>
      </c>
      <c r="DM84" s="226"/>
      <c r="DN84" s="223"/>
      <c r="DO84" s="223"/>
      <c r="DP84" s="113" t="str">
        <f>IF(AND(MA84&gt;=32,MA84&lt;=80),Listas!$G$36,IF(AND(MA84&gt;=16,MA84&lt;=24),Listas!$G$37,IF(AND(MA84&gt;=5,MA84&lt;=12),Listas!$G$38,IF(AND(MA84&gt;=1,MA84&lt;=4),Listas!$G$39,"-"))))</f>
        <v>-</v>
      </c>
      <c r="DQ84" s="226"/>
      <c r="DR84" s="223"/>
      <c r="DS84" s="223"/>
      <c r="DT84" s="113" t="str">
        <f>IF(AND(MF84&gt;=32,MF84&lt;=80),Listas!$G$36,IF(AND(MF84&gt;=16,MF84&lt;=24),Listas!$G$37,IF(AND(MF84&gt;=5,MF84&lt;=12),Listas!$G$38,IF(AND(MF84&gt;=1,MF84&lt;=4),Listas!$G$39,"-"))))</f>
        <v>-</v>
      </c>
      <c r="HM84" s="150" t="str">
        <f>IF('2.Datos'!A84&lt;&gt;"",'2.Datos'!A84,"")</f>
        <v/>
      </c>
      <c r="HN84" s="142" t="str">
        <f>IFERROR(VLOOKUP('2.Datos'!V84,Listas!$D$37:$E$41,2,FALSE),"")</f>
        <v/>
      </c>
      <c r="HO84" s="142" t="str">
        <f>IFERROR(VLOOKUP('2.Datos'!W84,Listas!$D$44:$E$48,2,FALSE),"")</f>
        <v/>
      </c>
      <c r="HP84" s="142" t="str">
        <f t="shared" si="53"/>
        <v/>
      </c>
      <c r="HQ84" s="151" t="str">
        <f t="shared" si="54"/>
        <v/>
      </c>
      <c r="HR84" s="103"/>
      <c r="HS84" s="142" t="str">
        <f>IFERROR(VLOOKUP('2.Datos'!AD84,Listas!$D$37:$E$41,2,FALSE),"")</f>
        <v/>
      </c>
      <c r="HT84" s="142" t="str">
        <f>IFERROR(VLOOKUP('2.Datos'!AE84,Listas!$D$44:$E$48,2,FALSE),"")</f>
        <v/>
      </c>
      <c r="HU84" s="151" t="str">
        <f t="shared" si="56"/>
        <v/>
      </c>
      <c r="HV84" s="151" t="str">
        <f t="shared" si="57"/>
        <v/>
      </c>
      <c r="HW84" s="103"/>
      <c r="HX84" s="142" t="str">
        <f>IFERROR(VLOOKUP('2.Datos'!AH84,Listas!$D$37:$E$41,2,FALSE),"")</f>
        <v/>
      </c>
      <c r="HY84" s="142" t="str">
        <f>IFERROR(VLOOKUP('2.Datos'!AI84,Listas!$D$44:$E$48,2,FALSE),"")</f>
        <v/>
      </c>
      <c r="HZ84" s="151" t="str">
        <f t="shared" si="58"/>
        <v/>
      </c>
      <c r="IA84" s="151" t="str">
        <f t="shared" si="59"/>
        <v/>
      </c>
      <c r="IB84" s="103"/>
      <c r="IC84" s="142" t="str">
        <f>IFERROR(VLOOKUP('2.Datos'!AL84,Listas!$D$37:$E$41,2,FALSE),"")</f>
        <v/>
      </c>
      <c r="ID84" s="142" t="str">
        <f>IFERROR(VLOOKUP('2.Datos'!AM84,Listas!$D$44:$E$48,2,FALSE),"")</f>
        <v/>
      </c>
      <c r="IE84" s="151" t="str">
        <f t="shared" si="60"/>
        <v/>
      </c>
      <c r="IF84" s="151" t="str">
        <f t="shared" si="61"/>
        <v/>
      </c>
      <c r="IG84" s="103"/>
      <c r="IH84" s="142" t="str">
        <f>IFERROR(VLOOKUP('2.Datos'!AP84,Listas!$D$37:$E$41,2,FALSE),"")</f>
        <v/>
      </c>
      <c r="II84" s="142" t="str">
        <f>IFERROR(VLOOKUP('2.Datos'!AQ84,Listas!$D$44:$E$48,2,FALSE),"")</f>
        <v/>
      </c>
      <c r="IJ84" s="151" t="str">
        <f t="shared" si="62"/>
        <v/>
      </c>
      <c r="IK84" s="151" t="str">
        <f t="shared" si="63"/>
        <v/>
      </c>
      <c r="IL84" s="103"/>
      <c r="IM84" s="142" t="str">
        <f>IFERROR(VLOOKUP('2.Datos'!AT84,Listas!$D$37:$E$41,2,FALSE),"")</f>
        <v/>
      </c>
      <c r="IN84" s="142" t="str">
        <f>IFERROR(VLOOKUP('2.Datos'!AU84,Listas!$D$44:$E$48,2,FALSE),"")</f>
        <v/>
      </c>
      <c r="IO84" s="151" t="str">
        <f t="shared" si="64"/>
        <v/>
      </c>
      <c r="IP84" s="151" t="str">
        <f t="shared" si="65"/>
        <v/>
      </c>
      <c r="IQ84" s="103"/>
      <c r="IR84" s="142" t="str">
        <f>IFERROR(VLOOKUP('2.Datos'!AX84,Listas!$D$37:$E$41,2,FALSE),"")</f>
        <v/>
      </c>
      <c r="IS84" s="142" t="str">
        <f>IFERROR(VLOOKUP('2.Datos'!AY84,Listas!$D$44:$E$48,2,FALSE),"")</f>
        <v/>
      </c>
      <c r="IT84" s="151" t="str">
        <f t="shared" si="66"/>
        <v/>
      </c>
      <c r="IU84" s="151" t="str">
        <f t="shared" si="67"/>
        <v/>
      </c>
      <c r="IV84" s="103"/>
      <c r="IW84" s="142" t="str">
        <f>IFERROR(VLOOKUP('2.Datos'!BB84,Listas!$D$37:$E$41,2,FALSE),"")</f>
        <v/>
      </c>
      <c r="IX84" s="142" t="str">
        <f>IFERROR(VLOOKUP('2.Datos'!BC84,Listas!$D$44:$E$48,2,FALSE),"")</f>
        <v/>
      </c>
      <c r="IY84" s="151" t="str">
        <f t="shared" si="68"/>
        <v/>
      </c>
      <c r="IZ84" s="151" t="str">
        <f t="shared" si="69"/>
        <v/>
      </c>
      <c r="JA84" s="103"/>
      <c r="JB84" s="142" t="str">
        <f>IFERROR(VLOOKUP('2.Datos'!BF84,Listas!$D$37:$E$41,2,FALSE),"")</f>
        <v/>
      </c>
      <c r="JC84" s="142" t="str">
        <f>IFERROR(VLOOKUP('2.Datos'!BG84,Listas!$D$44:$E$48,2,FALSE),"")</f>
        <v/>
      </c>
      <c r="JD84" s="151" t="str">
        <f t="shared" si="70"/>
        <v/>
      </c>
      <c r="JE84" s="151" t="str">
        <f t="shared" si="71"/>
        <v/>
      </c>
      <c r="JF84" s="103"/>
      <c r="JG84" s="142" t="str">
        <f>IFERROR(VLOOKUP('2.Datos'!BJ84,Listas!$D$37:$E$41,2,FALSE),"")</f>
        <v/>
      </c>
      <c r="JH84" s="142" t="str">
        <f>IFERROR(VLOOKUP('2.Datos'!BK84,Listas!$D$44:$E$48,2,FALSE),"")</f>
        <v/>
      </c>
      <c r="JI84" s="151" t="str">
        <f t="shared" si="72"/>
        <v/>
      </c>
      <c r="JJ84" s="151" t="str">
        <f t="shared" si="73"/>
        <v/>
      </c>
      <c r="JK84" s="103"/>
      <c r="JL84" s="142" t="str">
        <f>IFERROR(VLOOKUP('2.Datos'!BN84,Listas!$D$37:$E$41,2,FALSE),"")</f>
        <v/>
      </c>
      <c r="JM84" s="142" t="str">
        <f>IFERROR(VLOOKUP('2.Datos'!BO84,Listas!$D$44:$E$48,2,FALSE),"")</f>
        <v/>
      </c>
      <c r="JN84" s="151" t="str">
        <f t="shared" si="74"/>
        <v/>
      </c>
      <c r="JO84" s="151" t="str">
        <f t="shared" si="75"/>
        <v/>
      </c>
      <c r="JP84" s="103"/>
      <c r="JQ84" s="142" t="str">
        <f>IFERROR(VLOOKUP('2.Datos'!BR84,Listas!$D$37:$E$41,2,FALSE),"")</f>
        <v/>
      </c>
      <c r="JR84" s="142" t="str">
        <f>IFERROR(VLOOKUP('2.Datos'!BS84,Listas!$D$44:$E$48,2,FALSE),"")</f>
        <v/>
      </c>
      <c r="JS84" s="151" t="str">
        <f t="shared" si="76"/>
        <v/>
      </c>
      <c r="JT84" s="151" t="str">
        <f t="shared" si="77"/>
        <v/>
      </c>
      <c r="JU84" s="103"/>
      <c r="JV84" s="142" t="str">
        <f>IFERROR(VLOOKUP('2.Datos'!BV84,Listas!$D$37:$E$41,2,FALSE),"")</f>
        <v/>
      </c>
      <c r="JW84" s="142" t="str">
        <f>IFERROR(VLOOKUP('2.Datos'!BW84,Listas!$D$44:$E$48,2,FALSE),"")</f>
        <v/>
      </c>
      <c r="JX84" s="151" t="str">
        <f t="shared" si="78"/>
        <v/>
      </c>
      <c r="JY84" s="151" t="str">
        <f t="shared" si="79"/>
        <v/>
      </c>
      <c r="JZ84" s="103"/>
      <c r="KA84" s="142" t="str">
        <f>IFERROR(VLOOKUP('2.Datos'!BZ84,Listas!$D$37:$E$41,2,FALSE),"")</f>
        <v/>
      </c>
      <c r="KB84" s="142" t="str">
        <f>IFERROR(VLOOKUP('2.Datos'!CA84,Listas!$D$44:$E$48,2,FALSE),"")</f>
        <v/>
      </c>
      <c r="KC84" s="151" t="str">
        <f t="shared" si="80"/>
        <v/>
      </c>
      <c r="KD84" s="151" t="str">
        <f t="shared" si="81"/>
        <v/>
      </c>
      <c r="KE84" s="103"/>
      <c r="KF84" s="142" t="str">
        <f>IFERROR(VLOOKUP('2.Datos'!CD84,Listas!$D$37:$E$41,2,FALSE),"")</f>
        <v/>
      </c>
      <c r="KG84" s="142" t="str">
        <f>IFERROR(VLOOKUP('2.Datos'!CE84,Listas!$D$44:$E$48,2,FALSE),"")</f>
        <v/>
      </c>
      <c r="KH84" s="151" t="str">
        <f t="shared" si="82"/>
        <v/>
      </c>
      <c r="KI84" s="151" t="str">
        <f t="shared" si="83"/>
        <v/>
      </c>
      <c r="KJ84" s="103"/>
      <c r="KK84" s="142" t="str">
        <f>IFERROR(VLOOKUP('2.Datos'!CH84,Listas!$D$37:$E$41,2,FALSE),"")</f>
        <v/>
      </c>
      <c r="KL84" s="142" t="str">
        <f>IFERROR(VLOOKUP('2.Datos'!CI84,Listas!$D$44:$E$48,2,FALSE),"")</f>
        <v/>
      </c>
      <c r="KM84" s="151" t="str">
        <f t="shared" si="84"/>
        <v/>
      </c>
      <c r="KN84" s="151" t="str">
        <f t="shared" si="85"/>
        <v/>
      </c>
      <c r="KO84" s="103"/>
      <c r="KP84" s="142" t="str">
        <f>IFERROR(VLOOKUP('2.Datos'!CL84,Listas!$D$37:$E$41,2,FALSE),"")</f>
        <v/>
      </c>
      <c r="KQ84" s="142" t="str">
        <f>IFERROR(VLOOKUP('2.Datos'!CM84,Listas!$D$44:$E$48,2,FALSE),"")</f>
        <v/>
      </c>
      <c r="KR84" s="151" t="str">
        <f t="shared" si="86"/>
        <v/>
      </c>
      <c r="KS84" s="151" t="str">
        <f t="shared" si="87"/>
        <v/>
      </c>
      <c r="KT84" s="103"/>
      <c r="KU84" s="142" t="str">
        <f>IFERROR(VLOOKUP('2.Datos'!CP84,Listas!$D$37:$E$41,2,FALSE),"")</f>
        <v/>
      </c>
      <c r="KV84" s="142" t="str">
        <f>IFERROR(VLOOKUP('2.Datos'!CQ84,Listas!$D$44:$E$48,2,FALSE),"")</f>
        <v/>
      </c>
      <c r="KW84" s="151" t="str">
        <f t="shared" si="88"/>
        <v/>
      </c>
      <c r="KX84" s="151" t="str">
        <f t="shared" si="89"/>
        <v/>
      </c>
      <c r="KY84" s="103"/>
      <c r="KZ84" s="142" t="str">
        <f>IFERROR(VLOOKUP('2.Datos'!CT84,Listas!$D$37:$E$41,2,FALSE),"")</f>
        <v/>
      </c>
      <c r="LA84" s="142" t="str">
        <f>IFERROR(VLOOKUP('2.Datos'!CU84,Listas!$D$44:$E$48,2,FALSE),"")</f>
        <v/>
      </c>
      <c r="LB84" s="151" t="str">
        <f t="shared" si="90"/>
        <v/>
      </c>
      <c r="LC84" s="151" t="str">
        <f t="shared" si="91"/>
        <v/>
      </c>
      <c r="LD84" s="103"/>
      <c r="LE84" s="142" t="str">
        <f>IFERROR(VLOOKUP('2.Datos'!CX84,Listas!$D$37:$E$41,2,FALSE),"")</f>
        <v/>
      </c>
      <c r="LF84" s="142" t="str">
        <f>IFERROR(VLOOKUP('2.Datos'!CY84,Listas!$D$44:$E$48,2,FALSE),"")</f>
        <v/>
      </c>
      <c r="LG84" s="151" t="str">
        <f t="shared" si="92"/>
        <v/>
      </c>
      <c r="LH84" s="151" t="str">
        <f t="shared" si="93"/>
        <v/>
      </c>
      <c r="LI84" s="103"/>
      <c r="LJ84" s="142" t="str">
        <f>IFERROR(VLOOKUP('2.Datos'!DB84,Listas!$D$37:$E$41,2,FALSE),"")</f>
        <v/>
      </c>
      <c r="LK84" s="142" t="str">
        <f>IFERROR(VLOOKUP('2.Datos'!DC84,Listas!$D$44:$E$48,2,FALSE),"")</f>
        <v/>
      </c>
      <c r="LL84" s="151" t="str">
        <f t="shared" si="94"/>
        <v/>
      </c>
      <c r="LM84" s="151" t="str">
        <f t="shared" si="95"/>
        <v/>
      </c>
      <c r="LN84" s="103"/>
      <c r="LO84" s="142" t="str">
        <f>IFERROR(VLOOKUP('2.Datos'!DF84,Listas!$D$37:$E$41,2,FALSE),"")</f>
        <v/>
      </c>
      <c r="LP84" s="142" t="str">
        <f>IFERROR(VLOOKUP('2.Datos'!DG84,Listas!$D$44:$E$48,2,FALSE),"")</f>
        <v/>
      </c>
      <c r="LQ84" s="151" t="str">
        <f t="shared" si="96"/>
        <v/>
      </c>
      <c r="LR84" s="151" t="str">
        <f t="shared" si="97"/>
        <v/>
      </c>
      <c r="LS84" s="103"/>
      <c r="LT84" s="142" t="str">
        <f>IFERROR(VLOOKUP('2.Datos'!DJ84,Listas!$D$37:$E$41,2,FALSE),"")</f>
        <v/>
      </c>
      <c r="LU84" s="142" t="str">
        <f>IFERROR(VLOOKUP('2.Datos'!DK84,Listas!$D$44:$E$48,2,FALSE),"")</f>
        <v/>
      </c>
      <c r="LV84" s="151" t="str">
        <f t="shared" si="98"/>
        <v/>
      </c>
      <c r="LW84" s="151" t="str">
        <f t="shared" si="99"/>
        <v/>
      </c>
      <c r="LX84" s="103"/>
      <c r="LY84" s="142" t="str">
        <f>IFERROR(VLOOKUP('2.Datos'!DN84,Listas!$D$37:$E$41,2,FALSE),"")</f>
        <v/>
      </c>
      <c r="LZ84" s="142" t="str">
        <f>IFERROR(VLOOKUP('2.Datos'!DO84,Listas!$D$44:$E$48,2,FALSE),"")</f>
        <v/>
      </c>
      <c r="MA84" s="151" t="str">
        <f t="shared" si="100"/>
        <v/>
      </c>
      <c r="MB84" s="151" t="str">
        <f t="shared" si="101"/>
        <v/>
      </c>
      <c r="MC84" s="103"/>
      <c r="MD84" s="142" t="str">
        <f>IFERROR(VLOOKUP('2.Datos'!DR84,Listas!$D$37:$E$41,2,FALSE),"")</f>
        <v/>
      </c>
      <c r="ME84" s="142" t="str">
        <f>IFERROR(VLOOKUP('2.Datos'!DS84,Listas!$D$44:$E$48,2,FALSE),"")</f>
        <v/>
      </c>
      <c r="MF84" s="151" t="str">
        <f t="shared" si="102"/>
        <v/>
      </c>
      <c r="MG84" s="151" t="str">
        <f t="shared" si="103"/>
        <v/>
      </c>
      <c r="MH84"/>
    </row>
    <row r="85" spans="1:346" ht="46.5" customHeight="1" x14ac:dyDescent="0.25">
      <c r="A85" s="232"/>
      <c r="B85" s="223"/>
      <c r="C85" s="223"/>
      <c r="D85" s="225"/>
      <c r="E85" s="225"/>
      <c r="F85" s="226"/>
      <c r="G85" s="223"/>
      <c r="H85" s="226"/>
      <c r="I85" s="226"/>
      <c r="J85" s="226"/>
      <c r="K85" s="226"/>
      <c r="L85" s="227"/>
      <c r="M85" s="224"/>
      <c r="N85" s="228"/>
      <c r="O85" s="228"/>
      <c r="P85" s="228"/>
      <c r="Q85" s="228"/>
      <c r="R85" s="228"/>
      <c r="S85" s="228"/>
      <c r="T85" s="228"/>
      <c r="U85" s="228"/>
      <c r="V85" s="223"/>
      <c r="W85" s="223"/>
      <c r="X85" s="229" t="str">
        <f>IF(AND(HP85&gt;=32,HP85&lt;=80),Listas!$G$36,IF(AND(HP85&gt;=16,HP85&lt;=24),Listas!$G$37,IF(AND(HP85&gt;=5,HP85&lt;=12),Listas!$G$38,IF(AND(HP85&gt;=1,HP85&lt;=4),Listas!$G$39,"-"))))</f>
        <v>-</v>
      </c>
      <c r="Y85" s="230" t="str">
        <f t="shared" si="55"/>
        <v/>
      </c>
      <c r="Z85" s="230" t="str">
        <f>IFERROR(VLOOKUP(L85,Listas!$H$4:$I$8,2,FALSE),"")</f>
        <v/>
      </c>
      <c r="AA85" s="233"/>
      <c r="AB85" s="234"/>
      <c r="AC85" s="231"/>
      <c r="AD85" s="223"/>
      <c r="AE85" s="223"/>
      <c r="AF85" s="113" t="str">
        <f>IF(AND(HU85&gt;=32,HU85&lt;=80),Listas!$G$36,IF(AND(HU85&gt;=16,HU85&lt;=24),Listas!$G$37,IF(AND(HU85&gt;=5,HU85&lt;=12),Listas!$G$38,IF(AND(HU85&gt;=1,HU85&lt;=4),Listas!$G$39,"-"))))</f>
        <v>-</v>
      </c>
      <c r="AG85" s="226"/>
      <c r="AH85" s="223"/>
      <c r="AI85" s="223"/>
      <c r="AJ85" s="113" t="str">
        <f>IF(AND(HZ85&gt;=32,HZ85&lt;=80),Listas!$G$36,IF(AND(HZ85&gt;=16,HZ85&lt;=24),Listas!$G$37,IF(AND(HZ85&gt;=5,HZ85&lt;=12),Listas!$G$38,IF(AND(HZ85&gt;=1,HZ85&lt;=4),Listas!$G$39,"-"))))</f>
        <v>-</v>
      </c>
      <c r="AK85" s="226"/>
      <c r="AL85" s="223"/>
      <c r="AM85" s="223"/>
      <c r="AN85" s="113" t="str">
        <f>IF(AND(IE85&gt;=32,IE85&lt;=80),Listas!$G$36,IF(AND(IE85&gt;=16,IE85&lt;=24),Listas!$G$37,IF(AND(IE85&gt;=5,IE85&lt;=12),Listas!$G$38,IF(AND(IE85&gt;=1,IE85&lt;=4),Listas!$G$39,"-"))))</f>
        <v>-</v>
      </c>
      <c r="AO85" s="226"/>
      <c r="AP85" s="223"/>
      <c r="AQ85" s="223"/>
      <c r="AR85" s="113" t="str">
        <f>IF(AND(IJ85&gt;=32,IJ85&lt;=80),Listas!$G$36,IF(AND(IJ85&gt;=16,IJ85&lt;=24),Listas!$G$37,IF(AND(IJ85&gt;=5,IJ85&lt;=12),Listas!$G$38,IF(AND(IJ85&gt;=1,IJ85&lt;=4),Listas!$G$39,"-"))))</f>
        <v>-</v>
      </c>
      <c r="AS85" s="226"/>
      <c r="AT85" s="223"/>
      <c r="AU85" s="223"/>
      <c r="AV85" s="113" t="str">
        <f>IF(AND(IO85&gt;=32,IO85&lt;=80),Listas!$G$36,IF(AND(IO85&gt;=16,IO85&lt;=24),Listas!$G$37,IF(AND(IO85&gt;=5,IO85&lt;=12),Listas!$G$38,IF(AND(IO85&gt;=1,IO85&lt;=4),Listas!$G$39,"-"))))</f>
        <v>-</v>
      </c>
      <c r="AW85" s="226"/>
      <c r="AX85" s="223"/>
      <c r="AY85" s="223"/>
      <c r="AZ85" s="113" t="str">
        <f>IF(AND(IT85&gt;=32,IT85&lt;=80),Listas!$G$36,IF(AND(IT85&gt;=16,IT85&lt;=24),Listas!$G$37,IF(AND(IT85&gt;=5,IT85&lt;=12),Listas!$G$38,IF(AND(IT85&gt;=1,IT85&lt;=4),Listas!$G$39,"-"))))</f>
        <v>-</v>
      </c>
      <c r="BA85" s="226"/>
      <c r="BB85" s="223"/>
      <c r="BC85" s="223"/>
      <c r="BD85" s="113" t="str">
        <f>IF(AND(IY85&gt;=32,IY85&lt;=80),Listas!$G$36,IF(AND(IY85&gt;=16,IY85&lt;=24),Listas!$G$37,IF(AND(IY85&gt;=5,IY85&lt;=12),Listas!$G$38,IF(AND(IY85&gt;=1,IY85&lt;=4),Listas!$G$39,"-"))))</f>
        <v>-</v>
      </c>
      <c r="BE85" s="226"/>
      <c r="BF85" s="223"/>
      <c r="BG85" s="223"/>
      <c r="BH85" s="113" t="str">
        <f>IF(AND(JD85&gt;=32,JD85&lt;=80),Listas!$G$36,IF(AND(JD85&gt;=16,JD85&lt;=24),Listas!$G$37,IF(AND(JD85&gt;=5,JD85&lt;=12),Listas!$G$38,IF(AND(JD85&gt;=1,JD85&lt;=4),Listas!$G$39,"-"))))</f>
        <v>-</v>
      </c>
      <c r="BI85" s="226"/>
      <c r="BJ85" s="223"/>
      <c r="BK85" s="223"/>
      <c r="BL85" s="113" t="str">
        <f>IF(AND(JI85&gt;=32,JI85&lt;=80),Listas!$G$36,IF(AND(JI85&gt;=16,JI85&lt;=24),Listas!$G$37,IF(AND(JI85&gt;=5,JI85&lt;=12),Listas!$G$38,IF(AND(JI85&gt;=1,JI85&lt;=4),Listas!$G$39,"-"))))</f>
        <v>-</v>
      </c>
      <c r="BM85" s="226"/>
      <c r="BN85" s="223"/>
      <c r="BO85" s="223"/>
      <c r="BP85" s="113" t="str">
        <f>IF(AND(JN85&gt;=32,JN85&lt;=80),Listas!$G$36,IF(AND(JN85&gt;=16,JN85&lt;=24),Listas!$G$37,IF(AND(JN85&gt;=5,JN85&lt;=12),Listas!$G$38,IF(AND(JN85&gt;=1,JN85&lt;=4),Listas!$G$39,"-"))))</f>
        <v>-</v>
      </c>
      <c r="BQ85" s="226"/>
      <c r="BR85" s="223"/>
      <c r="BS85" s="223"/>
      <c r="BT85" s="113" t="str">
        <f>IF(AND(JS85&gt;=32,JS85&lt;=80),Listas!$G$36,IF(AND(JS85&gt;=16,JS85&lt;=24),Listas!$G$37,IF(AND(JS85&gt;=5,JS85&lt;=12),Listas!$G$38,IF(AND(JS85&gt;=1,JS85&lt;=4),Listas!$G$39,"-"))))</f>
        <v>-</v>
      </c>
      <c r="BU85" s="226"/>
      <c r="BV85" s="223"/>
      <c r="BW85" s="223"/>
      <c r="BX85" s="113" t="str">
        <f>IF(AND(JX85&gt;=32,JX85&lt;=80),Listas!$G$36,IF(AND(JX85&gt;=16,JX85&lt;=24),Listas!$G$37,IF(AND(JX85&gt;=5,JX85&lt;=12),Listas!$G$38,IF(AND(JX85&gt;=1,JX85&lt;=4),Listas!$G$39,"-"))))</f>
        <v>-</v>
      </c>
      <c r="BY85" s="226"/>
      <c r="BZ85" s="223"/>
      <c r="CA85" s="223"/>
      <c r="CB85" s="113" t="str">
        <f>IF(AND(KC85&gt;=32,KC85&lt;=80),Listas!$G$36,IF(AND(KC85&gt;=16,KC85&lt;=24),Listas!$G$37,IF(AND(KC85&gt;=5,KC85&lt;=12),Listas!$G$38,IF(AND(KC85&gt;=1,KC85&lt;=4),Listas!$G$39,"-"))))</f>
        <v>-</v>
      </c>
      <c r="CC85" s="226"/>
      <c r="CD85" s="223"/>
      <c r="CE85" s="223"/>
      <c r="CF85" s="113" t="str">
        <f>IF(AND(KH85&gt;=32,KH85&lt;=80),Listas!$G$36,IF(AND(KH85&gt;=16,KH85&lt;=24),Listas!$G$37,IF(AND(KH85&gt;=5,KH85&lt;=12),Listas!$G$38,IF(AND(KH85&gt;=1,KH85&lt;=4),Listas!$G$39,"-"))))</f>
        <v>-</v>
      </c>
      <c r="CG85" s="226"/>
      <c r="CH85" s="223"/>
      <c r="CI85" s="223"/>
      <c r="CJ85" s="113" t="str">
        <f>IF(AND(KM85&gt;=32,KM85&lt;=80),Listas!$G$36,IF(AND(KM85&gt;=16,KM85&lt;=24),Listas!$G$37,IF(AND(KM85&gt;=5,KM85&lt;=12),Listas!$G$38,IF(AND(KM85&gt;=1,KM85&lt;=4),Listas!$G$39,"-"))))</f>
        <v>-</v>
      </c>
      <c r="CK85" s="226"/>
      <c r="CL85" s="223"/>
      <c r="CM85" s="223"/>
      <c r="CN85" s="113" t="str">
        <f>IF(AND(KR85&gt;=32,KR85&lt;=80),Listas!$G$36,IF(AND(KR85&gt;=16,KR85&lt;=24),Listas!$G$37,IF(AND(KR85&gt;=5,KR85&lt;=12),Listas!$G$38,IF(AND(KR85&gt;=1,KR85&lt;=4),Listas!$G$39,"-"))))</f>
        <v>-</v>
      </c>
      <c r="CO85" s="226"/>
      <c r="CP85" s="223"/>
      <c r="CQ85" s="223"/>
      <c r="CR85" s="113" t="str">
        <f>IF(AND(KW85&gt;=32,KW85&lt;=80),Listas!$G$36,IF(AND(KW85&gt;=16,KW85&lt;=24),Listas!$G$37,IF(AND(KW85&gt;=5,KW85&lt;=12),Listas!$G$38,IF(AND(KW85&gt;=1,KW85&lt;=4),Listas!$G$39,"-"))))</f>
        <v>-</v>
      </c>
      <c r="CS85" s="226"/>
      <c r="CT85" s="223"/>
      <c r="CU85" s="223"/>
      <c r="CV85" s="113" t="str">
        <f>IF(AND(LB85&gt;=32,LB85&lt;=80),Listas!$G$36,IF(AND(LB85&gt;=16,LB85&lt;=24),Listas!$G$37,IF(AND(LB85&gt;=5,LB85&lt;=12),Listas!$G$38,IF(AND(LB85&gt;=1,LB85&lt;=4),Listas!$G$39,"-"))))</f>
        <v>-</v>
      </c>
      <c r="CW85" s="226"/>
      <c r="CX85" s="223"/>
      <c r="CY85" s="223"/>
      <c r="CZ85" s="113" t="str">
        <f>IF(AND(LG85&gt;=32,LG85&lt;=80),Listas!$G$36,IF(AND(LG85&gt;=16,LG85&lt;=24),Listas!$G$37,IF(AND(LG85&gt;=5,LG85&lt;=12),Listas!$G$38,IF(AND(LG85&gt;=1,LG85&lt;=4),Listas!$G$39,"-"))))</f>
        <v>-</v>
      </c>
      <c r="DA85" s="226"/>
      <c r="DB85" s="223"/>
      <c r="DC85" s="223"/>
      <c r="DD85" s="113" t="str">
        <f>IF(AND(LL85&gt;=32,LL85&lt;=80),Listas!$G$36,IF(AND(LL85&gt;=16,LL85&lt;=24),Listas!$G$37,IF(AND(LL85&gt;=5,LL85&lt;=12),Listas!$G$38,IF(AND(LL85&gt;=1,LL85&lt;=4),Listas!$G$39,"-"))))</f>
        <v>-</v>
      </c>
      <c r="DE85" s="226"/>
      <c r="DF85" s="223"/>
      <c r="DG85" s="223"/>
      <c r="DH85" s="113" t="str">
        <f>IF(AND(LQ85&gt;=32,LQ85&lt;=80),Listas!$G$36,IF(AND(LQ85&gt;=16,LQ85&lt;=24),Listas!$G$37,IF(AND(LQ85&gt;=5,LQ85&lt;=12),Listas!$G$38,IF(AND(LQ85&gt;=1,LQ85&lt;=4),Listas!$G$39,"-"))))</f>
        <v>-</v>
      </c>
      <c r="DI85" s="226"/>
      <c r="DJ85" s="223"/>
      <c r="DK85" s="223"/>
      <c r="DL85" s="113" t="str">
        <f>IF(AND(LV85&gt;=32,LV85&lt;=80),Listas!$G$36,IF(AND(LV85&gt;=16,LV85&lt;=24),Listas!$G$37,IF(AND(LV85&gt;=5,LV85&lt;=12),Listas!$G$38,IF(AND(LV85&gt;=1,LV85&lt;=4),Listas!$G$39,"-"))))</f>
        <v>-</v>
      </c>
      <c r="DM85" s="226"/>
      <c r="DN85" s="223"/>
      <c r="DO85" s="223"/>
      <c r="DP85" s="113" t="str">
        <f>IF(AND(MA85&gt;=32,MA85&lt;=80),Listas!$G$36,IF(AND(MA85&gt;=16,MA85&lt;=24),Listas!$G$37,IF(AND(MA85&gt;=5,MA85&lt;=12),Listas!$G$38,IF(AND(MA85&gt;=1,MA85&lt;=4),Listas!$G$39,"-"))))</f>
        <v>-</v>
      </c>
      <c r="DQ85" s="226"/>
      <c r="DR85" s="223"/>
      <c r="DS85" s="223"/>
      <c r="DT85" s="113" t="str">
        <f>IF(AND(MF85&gt;=32,MF85&lt;=80),Listas!$G$36,IF(AND(MF85&gt;=16,MF85&lt;=24),Listas!$G$37,IF(AND(MF85&gt;=5,MF85&lt;=12),Listas!$G$38,IF(AND(MF85&gt;=1,MF85&lt;=4),Listas!$G$39,"-"))))</f>
        <v>-</v>
      </c>
      <c r="HM85" s="150" t="str">
        <f>IF('2.Datos'!A85&lt;&gt;"",'2.Datos'!A85,"")</f>
        <v/>
      </c>
      <c r="HN85" s="142" t="str">
        <f>IFERROR(VLOOKUP('2.Datos'!V85,Listas!$D$37:$E$41,2,FALSE),"")</f>
        <v/>
      </c>
      <c r="HO85" s="142" t="str">
        <f>IFERROR(VLOOKUP('2.Datos'!W85,Listas!$D$44:$E$48,2,FALSE),"")</f>
        <v/>
      </c>
      <c r="HP85" s="142" t="str">
        <f t="shared" si="53"/>
        <v/>
      </c>
      <c r="HQ85" s="151" t="str">
        <f t="shared" si="54"/>
        <v/>
      </c>
      <c r="HR85" s="103"/>
      <c r="HS85" s="142" t="str">
        <f>IFERROR(VLOOKUP('2.Datos'!AD85,Listas!$D$37:$E$41,2,FALSE),"")</f>
        <v/>
      </c>
      <c r="HT85" s="142" t="str">
        <f>IFERROR(VLOOKUP('2.Datos'!AE85,Listas!$D$44:$E$48,2,FALSE),"")</f>
        <v/>
      </c>
      <c r="HU85" s="151" t="str">
        <f t="shared" si="56"/>
        <v/>
      </c>
      <c r="HV85" s="151" t="str">
        <f t="shared" si="57"/>
        <v/>
      </c>
      <c r="HW85" s="103"/>
      <c r="HX85" s="142" t="str">
        <f>IFERROR(VLOOKUP('2.Datos'!AH85,Listas!$D$37:$E$41,2,FALSE),"")</f>
        <v/>
      </c>
      <c r="HY85" s="142" t="str">
        <f>IFERROR(VLOOKUP('2.Datos'!AI85,Listas!$D$44:$E$48,2,FALSE),"")</f>
        <v/>
      </c>
      <c r="HZ85" s="151" t="str">
        <f t="shared" si="58"/>
        <v/>
      </c>
      <c r="IA85" s="151" t="str">
        <f t="shared" si="59"/>
        <v/>
      </c>
      <c r="IB85" s="103"/>
      <c r="IC85" s="142" t="str">
        <f>IFERROR(VLOOKUP('2.Datos'!AL85,Listas!$D$37:$E$41,2,FALSE),"")</f>
        <v/>
      </c>
      <c r="ID85" s="142" t="str">
        <f>IFERROR(VLOOKUP('2.Datos'!AM85,Listas!$D$44:$E$48,2,FALSE),"")</f>
        <v/>
      </c>
      <c r="IE85" s="151" t="str">
        <f t="shared" si="60"/>
        <v/>
      </c>
      <c r="IF85" s="151" t="str">
        <f t="shared" si="61"/>
        <v/>
      </c>
      <c r="IG85" s="103"/>
      <c r="IH85" s="142" t="str">
        <f>IFERROR(VLOOKUP('2.Datos'!AP85,Listas!$D$37:$E$41,2,FALSE),"")</f>
        <v/>
      </c>
      <c r="II85" s="142" t="str">
        <f>IFERROR(VLOOKUP('2.Datos'!AQ85,Listas!$D$44:$E$48,2,FALSE),"")</f>
        <v/>
      </c>
      <c r="IJ85" s="151" t="str">
        <f t="shared" si="62"/>
        <v/>
      </c>
      <c r="IK85" s="151" t="str">
        <f t="shared" si="63"/>
        <v/>
      </c>
      <c r="IL85" s="103"/>
      <c r="IM85" s="142" t="str">
        <f>IFERROR(VLOOKUP('2.Datos'!AT85,Listas!$D$37:$E$41,2,FALSE),"")</f>
        <v/>
      </c>
      <c r="IN85" s="142" t="str">
        <f>IFERROR(VLOOKUP('2.Datos'!AU85,Listas!$D$44:$E$48,2,FALSE),"")</f>
        <v/>
      </c>
      <c r="IO85" s="151" t="str">
        <f t="shared" si="64"/>
        <v/>
      </c>
      <c r="IP85" s="151" t="str">
        <f t="shared" si="65"/>
        <v/>
      </c>
      <c r="IQ85" s="103"/>
      <c r="IR85" s="142" t="str">
        <f>IFERROR(VLOOKUP('2.Datos'!AX85,Listas!$D$37:$E$41,2,FALSE),"")</f>
        <v/>
      </c>
      <c r="IS85" s="142" t="str">
        <f>IFERROR(VLOOKUP('2.Datos'!AY85,Listas!$D$44:$E$48,2,FALSE),"")</f>
        <v/>
      </c>
      <c r="IT85" s="151" t="str">
        <f t="shared" si="66"/>
        <v/>
      </c>
      <c r="IU85" s="151" t="str">
        <f t="shared" si="67"/>
        <v/>
      </c>
      <c r="IV85" s="103"/>
      <c r="IW85" s="142" t="str">
        <f>IFERROR(VLOOKUP('2.Datos'!BB85,Listas!$D$37:$E$41,2,FALSE),"")</f>
        <v/>
      </c>
      <c r="IX85" s="142" t="str">
        <f>IFERROR(VLOOKUP('2.Datos'!BC85,Listas!$D$44:$E$48,2,FALSE),"")</f>
        <v/>
      </c>
      <c r="IY85" s="151" t="str">
        <f t="shared" si="68"/>
        <v/>
      </c>
      <c r="IZ85" s="151" t="str">
        <f t="shared" si="69"/>
        <v/>
      </c>
      <c r="JA85" s="103"/>
      <c r="JB85" s="142" t="str">
        <f>IFERROR(VLOOKUP('2.Datos'!BF85,Listas!$D$37:$E$41,2,FALSE),"")</f>
        <v/>
      </c>
      <c r="JC85" s="142" t="str">
        <f>IFERROR(VLOOKUP('2.Datos'!BG85,Listas!$D$44:$E$48,2,FALSE),"")</f>
        <v/>
      </c>
      <c r="JD85" s="151" t="str">
        <f t="shared" si="70"/>
        <v/>
      </c>
      <c r="JE85" s="151" t="str">
        <f t="shared" si="71"/>
        <v/>
      </c>
      <c r="JF85" s="103"/>
      <c r="JG85" s="142" t="str">
        <f>IFERROR(VLOOKUP('2.Datos'!BJ85,Listas!$D$37:$E$41,2,FALSE),"")</f>
        <v/>
      </c>
      <c r="JH85" s="142" t="str">
        <f>IFERROR(VLOOKUP('2.Datos'!BK85,Listas!$D$44:$E$48,2,FALSE),"")</f>
        <v/>
      </c>
      <c r="JI85" s="151" t="str">
        <f t="shared" si="72"/>
        <v/>
      </c>
      <c r="JJ85" s="151" t="str">
        <f t="shared" si="73"/>
        <v/>
      </c>
      <c r="JK85" s="103"/>
      <c r="JL85" s="142" t="str">
        <f>IFERROR(VLOOKUP('2.Datos'!BN85,Listas!$D$37:$E$41,2,FALSE),"")</f>
        <v/>
      </c>
      <c r="JM85" s="142" t="str">
        <f>IFERROR(VLOOKUP('2.Datos'!BO85,Listas!$D$44:$E$48,2,FALSE),"")</f>
        <v/>
      </c>
      <c r="JN85" s="151" t="str">
        <f t="shared" si="74"/>
        <v/>
      </c>
      <c r="JO85" s="151" t="str">
        <f t="shared" si="75"/>
        <v/>
      </c>
      <c r="JP85" s="103"/>
      <c r="JQ85" s="142" t="str">
        <f>IFERROR(VLOOKUP('2.Datos'!BR85,Listas!$D$37:$E$41,2,FALSE),"")</f>
        <v/>
      </c>
      <c r="JR85" s="142" t="str">
        <f>IFERROR(VLOOKUP('2.Datos'!BS85,Listas!$D$44:$E$48,2,FALSE),"")</f>
        <v/>
      </c>
      <c r="JS85" s="151" t="str">
        <f t="shared" si="76"/>
        <v/>
      </c>
      <c r="JT85" s="151" t="str">
        <f t="shared" si="77"/>
        <v/>
      </c>
      <c r="JU85" s="103"/>
      <c r="JV85" s="142" t="str">
        <f>IFERROR(VLOOKUP('2.Datos'!BV85,Listas!$D$37:$E$41,2,FALSE),"")</f>
        <v/>
      </c>
      <c r="JW85" s="142" t="str">
        <f>IFERROR(VLOOKUP('2.Datos'!BW85,Listas!$D$44:$E$48,2,FALSE),"")</f>
        <v/>
      </c>
      <c r="JX85" s="151" t="str">
        <f t="shared" si="78"/>
        <v/>
      </c>
      <c r="JY85" s="151" t="str">
        <f t="shared" si="79"/>
        <v/>
      </c>
      <c r="JZ85" s="103"/>
      <c r="KA85" s="142" t="str">
        <f>IFERROR(VLOOKUP('2.Datos'!BZ85,Listas!$D$37:$E$41,2,FALSE),"")</f>
        <v/>
      </c>
      <c r="KB85" s="142" t="str">
        <f>IFERROR(VLOOKUP('2.Datos'!CA85,Listas!$D$44:$E$48,2,FALSE),"")</f>
        <v/>
      </c>
      <c r="KC85" s="151" t="str">
        <f t="shared" si="80"/>
        <v/>
      </c>
      <c r="KD85" s="151" t="str">
        <f t="shared" si="81"/>
        <v/>
      </c>
      <c r="KE85" s="103"/>
      <c r="KF85" s="142" t="str">
        <f>IFERROR(VLOOKUP('2.Datos'!CD85,Listas!$D$37:$E$41,2,FALSE),"")</f>
        <v/>
      </c>
      <c r="KG85" s="142" t="str">
        <f>IFERROR(VLOOKUP('2.Datos'!CE85,Listas!$D$44:$E$48,2,FALSE),"")</f>
        <v/>
      </c>
      <c r="KH85" s="151" t="str">
        <f t="shared" si="82"/>
        <v/>
      </c>
      <c r="KI85" s="151" t="str">
        <f t="shared" si="83"/>
        <v/>
      </c>
      <c r="KJ85" s="103"/>
      <c r="KK85" s="142" t="str">
        <f>IFERROR(VLOOKUP('2.Datos'!CH85,Listas!$D$37:$E$41,2,FALSE),"")</f>
        <v/>
      </c>
      <c r="KL85" s="142" t="str">
        <f>IFERROR(VLOOKUP('2.Datos'!CI85,Listas!$D$44:$E$48,2,FALSE),"")</f>
        <v/>
      </c>
      <c r="KM85" s="151" t="str">
        <f t="shared" si="84"/>
        <v/>
      </c>
      <c r="KN85" s="151" t="str">
        <f t="shared" si="85"/>
        <v/>
      </c>
      <c r="KO85" s="103"/>
      <c r="KP85" s="142" t="str">
        <f>IFERROR(VLOOKUP('2.Datos'!CL85,Listas!$D$37:$E$41,2,FALSE),"")</f>
        <v/>
      </c>
      <c r="KQ85" s="142" t="str">
        <f>IFERROR(VLOOKUP('2.Datos'!CM85,Listas!$D$44:$E$48,2,FALSE),"")</f>
        <v/>
      </c>
      <c r="KR85" s="151" t="str">
        <f t="shared" si="86"/>
        <v/>
      </c>
      <c r="KS85" s="151" t="str">
        <f t="shared" si="87"/>
        <v/>
      </c>
      <c r="KT85" s="103"/>
      <c r="KU85" s="142" t="str">
        <f>IFERROR(VLOOKUP('2.Datos'!CP85,Listas!$D$37:$E$41,2,FALSE),"")</f>
        <v/>
      </c>
      <c r="KV85" s="142" t="str">
        <f>IFERROR(VLOOKUP('2.Datos'!CQ85,Listas!$D$44:$E$48,2,FALSE),"")</f>
        <v/>
      </c>
      <c r="KW85" s="151" t="str">
        <f t="shared" si="88"/>
        <v/>
      </c>
      <c r="KX85" s="151" t="str">
        <f t="shared" si="89"/>
        <v/>
      </c>
      <c r="KY85" s="103"/>
      <c r="KZ85" s="142" t="str">
        <f>IFERROR(VLOOKUP('2.Datos'!CT85,Listas!$D$37:$E$41,2,FALSE),"")</f>
        <v/>
      </c>
      <c r="LA85" s="142" t="str">
        <f>IFERROR(VLOOKUP('2.Datos'!CU85,Listas!$D$44:$E$48,2,FALSE),"")</f>
        <v/>
      </c>
      <c r="LB85" s="151" t="str">
        <f t="shared" si="90"/>
        <v/>
      </c>
      <c r="LC85" s="151" t="str">
        <f t="shared" si="91"/>
        <v/>
      </c>
      <c r="LD85" s="103"/>
      <c r="LE85" s="142" t="str">
        <f>IFERROR(VLOOKUP('2.Datos'!CX85,Listas!$D$37:$E$41,2,FALSE),"")</f>
        <v/>
      </c>
      <c r="LF85" s="142" t="str">
        <f>IFERROR(VLOOKUP('2.Datos'!CY85,Listas!$D$44:$E$48,2,FALSE),"")</f>
        <v/>
      </c>
      <c r="LG85" s="151" t="str">
        <f t="shared" si="92"/>
        <v/>
      </c>
      <c r="LH85" s="151" t="str">
        <f t="shared" si="93"/>
        <v/>
      </c>
      <c r="LI85" s="103"/>
      <c r="LJ85" s="142" t="str">
        <f>IFERROR(VLOOKUP('2.Datos'!DB85,Listas!$D$37:$E$41,2,FALSE),"")</f>
        <v/>
      </c>
      <c r="LK85" s="142" t="str">
        <f>IFERROR(VLOOKUP('2.Datos'!DC85,Listas!$D$44:$E$48,2,FALSE),"")</f>
        <v/>
      </c>
      <c r="LL85" s="151" t="str">
        <f t="shared" si="94"/>
        <v/>
      </c>
      <c r="LM85" s="151" t="str">
        <f t="shared" si="95"/>
        <v/>
      </c>
      <c r="LN85" s="103"/>
      <c r="LO85" s="142" t="str">
        <f>IFERROR(VLOOKUP('2.Datos'!DF85,Listas!$D$37:$E$41,2,FALSE),"")</f>
        <v/>
      </c>
      <c r="LP85" s="142" t="str">
        <f>IFERROR(VLOOKUP('2.Datos'!DG85,Listas!$D$44:$E$48,2,FALSE),"")</f>
        <v/>
      </c>
      <c r="LQ85" s="151" t="str">
        <f t="shared" si="96"/>
        <v/>
      </c>
      <c r="LR85" s="151" t="str">
        <f t="shared" si="97"/>
        <v/>
      </c>
      <c r="LS85" s="103"/>
      <c r="LT85" s="142" t="str">
        <f>IFERROR(VLOOKUP('2.Datos'!DJ85,Listas!$D$37:$E$41,2,FALSE),"")</f>
        <v/>
      </c>
      <c r="LU85" s="142" t="str">
        <f>IFERROR(VLOOKUP('2.Datos'!DK85,Listas!$D$44:$E$48,2,FALSE),"")</f>
        <v/>
      </c>
      <c r="LV85" s="151" t="str">
        <f t="shared" si="98"/>
        <v/>
      </c>
      <c r="LW85" s="151" t="str">
        <f t="shared" si="99"/>
        <v/>
      </c>
      <c r="LX85" s="103"/>
      <c r="LY85" s="142" t="str">
        <f>IFERROR(VLOOKUP('2.Datos'!DN85,Listas!$D$37:$E$41,2,FALSE),"")</f>
        <v/>
      </c>
      <c r="LZ85" s="142" t="str">
        <f>IFERROR(VLOOKUP('2.Datos'!DO85,Listas!$D$44:$E$48,2,FALSE),"")</f>
        <v/>
      </c>
      <c r="MA85" s="151" t="str">
        <f t="shared" si="100"/>
        <v/>
      </c>
      <c r="MB85" s="151" t="str">
        <f t="shared" si="101"/>
        <v/>
      </c>
      <c r="MC85" s="103"/>
      <c r="MD85" s="142" t="str">
        <f>IFERROR(VLOOKUP('2.Datos'!DR85,Listas!$D$37:$E$41,2,FALSE),"")</f>
        <v/>
      </c>
      <c r="ME85" s="142" t="str">
        <f>IFERROR(VLOOKUP('2.Datos'!DS85,Listas!$D$44:$E$48,2,FALSE),"")</f>
        <v/>
      </c>
      <c r="MF85" s="151" t="str">
        <f t="shared" si="102"/>
        <v/>
      </c>
      <c r="MG85" s="151" t="str">
        <f t="shared" si="103"/>
        <v/>
      </c>
      <c r="MH85"/>
    </row>
    <row r="86" spans="1:346" ht="46.5" customHeight="1" x14ac:dyDescent="0.25">
      <c r="A86" s="232"/>
      <c r="B86" s="223"/>
      <c r="C86" s="223"/>
      <c r="D86" s="225"/>
      <c r="E86" s="225"/>
      <c r="F86" s="226"/>
      <c r="G86" s="223"/>
      <c r="H86" s="226"/>
      <c r="I86" s="226"/>
      <c r="J86" s="226"/>
      <c r="K86" s="226"/>
      <c r="L86" s="227"/>
      <c r="M86" s="224"/>
      <c r="N86" s="228"/>
      <c r="O86" s="228"/>
      <c r="P86" s="228"/>
      <c r="Q86" s="228"/>
      <c r="R86" s="228"/>
      <c r="S86" s="228"/>
      <c r="T86" s="228"/>
      <c r="U86" s="228"/>
      <c r="V86" s="223"/>
      <c r="W86" s="223"/>
      <c r="X86" s="229" t="str">
        <f>IF(AND(HP86&gt;=32,HP86&lt;=80),Listas!$G$36,IF(AND(HP86&gt;=16,HP86&lt;=24),Listas!$G$37,IF(AND(HP86&gt;=5,HP86&lt;=12),Listas!$G$38,IF(AND(HP86&gt;=1,HP86&lt;=4),Listas!$G$39,"-"))))</f>
        <v>-</v>
      </c>
      <c r="Y86" s="230" t="str">
        <f t="shared" si="55"/>
        <v/>
      </c>
      <c r="Z86" s="230" t="str">
        <f>IFERROR(VLOOKUP(L86,Listas!$H$4:$I$8,2,FALSE),"")</f>
        <v/>
      </c>
      <c r="AA86" s="233"/>
      <c r="AB86" s="234"/>
      <c r="AC86" s="231"/>
      <c r="AD86" s="223"/>
      <c r="AE86" s="223"/>
      <c r="AF86" s="113" t="str">
        <f>IF(AND(HU86&gt;=32,HU86&lt;=80),Listas!$G$36,IF(AND(HU86&gt;=16,HU86&lt;=24),Listas!$G$37,IF(AND(HU86&gt;=5,HU86&lt;=12),Listas!$G$38,IF(AND(HU86&gt;=1,HU86&lt;=4),Listas!$G$39,"-"))))</f>
        <v>-</v>
      </c>
      <c r="AG86" s="226"/>
      <c r="AH86" s="223"/>
      <c r="AI86" s="223"/>
      <c r="AJ86" s="113" t="str">
        <f>IF(AND(HZ86&gt;=32,HZ86&lt;=80),Listas!$G$36,IF(AND(HZ86&gt;=16,HZ86&lt;=24),Listas!$G$37,IF(AND(HZ86&gt;=5,HZ86&lt;=12),Listas!$G$38,IF(AND(HZ86&gt;=1,HZ86&lt;=4),Listas!$G$39,"-"))))</f>
        <v>-</v>
      </c>
      <c r="AK86" s="226"/>
      <c r="AL86" s="223"/>
      <c r="AM86" s="223"/>
      <c r="AN86" s="113" t="str">
        <f>IF(AND(IE86&gt;=32,IE86&lt;=80),Listas!$G$36,IF(AND(IE86&gt;=16,IE86&lt;=24),Listas!$G$37,IF(AND(IE86&gt;=5,IE86&lt;=12),Listas!$G$38,IF(AND(IE86&gt;=1,IE86&lt;=4),Listas!$G$39,"-"))))</f>
        <v>-</v>
      </c>
      <c r="AO86" s="226"/>
      <c r="AP86" s="223"/>
      <c r="AQ86" s="223"/>
      <c r="AR86" s="113" t="str">
        <f>IF(AND(IJ86&gt;=32,IJ86&lt;=80),Listas!$G$36,IF(AND(IJ86&gt;=16,IJ86&lt;=24),Listas!$G$37,IF(AND(IJ86&gt;=5,IJ86&lt;=12),Listas!$G$38,IF(AND(IJ86&gt;=1,IJ86&lt;=4),Listas!$G$39,"-"))))</f>
        <v>-</v>
      </c>
      <c r="AS86" s="226"/>
      <c r="AT86" s="223"/>
      <c r="AU86" s="223"/>
      <c r="AV86" s="113" t="str">
        <f>IF(AND(IO86&gt;=32,IO86&lt;=80),Listas!$G$36,IF(AND(IO86&gt;=16,IO86&lt;=24),Listas!$G$37,IF(AND(IO86&gt;=5,IO86&lt;=12),Listas!$G$38,IF(AND(IO86&gt;=1,IO86&lt;=4),Listas!$G$39,"-"))))</f>
        <v>-</v>
      </c>
      <c r="AW86" s="226"/>
      <c r="AX86" s="223"/>
      <c r="AY86" s="223"/>
      <c r="AZ86" s="113" t="str">
        <f>IF(AND(IT86&gt;=32,IT86&lt;=80),Listas!$G$36,IF(AND(IT86&gt;=16,IT86&lt;=24),Listas!$G$37,IF(AND(IT86&gt;=5,IT86&lt;=12),Listas!$G$38,IF(AND(IT86&gt;=1,IT86&lt;=4),Listas!$G$39,"-"))))</f>
        <v>-</v>
      </c>
      <c r="BA86" s="226"/>
      <c r="BB86" s="223"/>
      <c r="BC86" s="223"/>
      <c r="BD86" s="113" t="str">
        <f>IF(AND(IY86&gt;=32,IY86&lt;=80),Listas!$G$36,IF(AND(IY86&gt;=16,IY86&lt;=24),Listas!$G$37,IF(AND(IY86&gt;=5,IY86&lt;=12),Listas!$G$38,IF(AND(IY86&gt;=1,IY86&lt;=4),Listas!$G$39,"-"))))</f>
        <v>-</v>
      </c>
      <c r="BE86" s="226"/>
      <c r="BF86" s="223"/>
      <c r="BG86" s="223"/>
      <c r="BH86" s="113" t="str">
        <f>IF(AND(JD86&gt;=32,JD86&lt;=80),Listas!$G$36,IF(AND(JD86&gt;=16,JD86&lt;=24),Listas!$G$37,IF(AND(JD86&gt;=5,JD86&lt;=12),Listas!$G$38,IF(AND(JD86&gt;=1,JD86&lt;=4),Listas!$G$39,"-"))))</f>
        <v>-</v>
      </c>
      <c r="BI86" s="226"/>
      <c r="BJ86" s="223"/>
      <c r="BK86" s="223"/>
      <c r="BL86" s="113" t="str">
        <f>IF(AND(JI86&gt;=32,JI86&lt;=80),Listas!$G$36,IF(AND(JI86&gt;=16,JI86&lt;=24),Listas!$G$37,IF(AND(JI86&gt;=5,JI86&lt;=12),Listas!$G$38,IF(AND(JI86&gt;=1,JI86&lt;=4),Listas!$G$39,"-"))))</f>
        <v>-</v>
      </c>
      <c r="BM86" s="226"/>
      <c r="BN86" s="223"/>
      <c r="BO86" s="223"/>
      <c r="BP86" s="113" t="str">
        <f>IF(AND(JN86&gt;=32,JN86&lt;=80),Listas!$G$36,IF(AND(JN86&gt;=16,JN86&lt;=24),Listas!$G$37,IF(AND(JN86&gt;=5,JN86&lt;=12),Listas!$G$38,IF(AND(JN86&gt;=1,JN86&lt;=4),Listas!$G$39,"-"))))</f>
        <v>-</v>
      </c>
      <c r="BQ86" s="226"/>
      <c r="BR86" s="223"/>
      <c r="BS86" s="223"/>
      <c r="BT86" s="113" t="str">
        <f>IF(AND(JS86&gt;=32,JS86&lt;=80),Listas!$G$36,IF(AND(JS86&gt;=16,JS86&lt;=24),Listas!$G$37,IF(AND(JS86&gt;=5,JS86&lt;=12),Listas!$G$38,IF(AND(JS86&gt;=1,JS86&lt;=4),Listas!$G$39,"-"))))</f>
        <v>-</v>
      </c>
      <c r="BU86" s="226"/>
      <c r="BV86" s="223"/>
      <c r="BW86" s="223"/>
      <c r="BX86" s="113" t="str">
        <f>IF(AND(JX86&gt;=32,JX86&lt;=80),Listas!$G$36,IF(AND(JX86&gt;=16,JX86&lt;=24),Listas!$G$37,IF(AND(JX86&gt;=5,JX86&lt;=12),Listas!$G$38,IF(AND(JX86&gt;=1,JX86&lt;=4),Listas!$G$39,"-"))))</f>
        <v>-</v>
      </c>
      <c r="BY86" s="226"/>
      <c r="BZ86" s="223"/>
      <c r="CA86" s="223"/>
      <c r="CB86" s="113" t="str">
        <f>IF(AND(KC86&gt;=32,KC86&lt;=80),Listas!$G$36,IF(AND(KC86&gt;=16,KC86&lt;=24),Listas!$G$37,IF(AND(KC86&gt;=5,KC86&lt;=12),Listas!$G$38,IF(AND(KC86&gt;=1,KC86&lt;=4),Listas!$G$39,"-"))))</f>
        <v>-</v>
      </c>
      <c r="CC86" s="226"/>
      <c r="CD86" s="223"/>
      <c r="CE86" s="223"/>
      <c r="CF86" s="113" t="str">
        <f>IF(AND(KH86&gt;=32,KH86&lt;=80),Listas!$G$36,IF(AND(KH86&gt;=16,KH86&lt;=24),Listas!$G$37,IF(AND(KH86&gt;=5,KH86&lt;=12),Listas!$G$38,IF(AND(KH86&gt;=1,KH86&lt;=4),Listas!$G$39,"-"))))</f>
        <v>-</v>
      </c>
      <c r="CG86" s="226"/>
      <c r="CH86" s="223"/>
      <c r="CI86" s="223"/>
      <c r="CJ86" s="113" t="str">
        <f>IF(AND(KM86&gt;=32,KM86&lt;=80),Listas!$G$36,IF(AND(KM86&gt;=16,KM86&lt;=24),Listas!$G$37,IF(AND(KM86&gt;=5,KM86&lt;=12),Listas!$G$38,IF(AND(KM86&gt;=1,KM86&lt;=4),Listas!$G$39,"-"))))</f>
        <v>-</v>
      </c>
      <c r="CK86" s="226"/>
      <c r="CL86" s="223"/>
      <c r="CM86" s="223"/>
      <c r="CN86" s="113" t="str">
        <f>IF(AND(KR86&gt;=32,KR86&lt;=80),Listas!$G$36,IF(AND(KR86&gt;=16,KR86&lt;=24),Listas!$G$37,IF(AND(KR86&gt;=5,KR86&lt;=12),Listas!$G$38,IF(AND(KR86&gt;=1,KR86&lt;=4),Listas!$G$39,"-"))))</f>
        <v>-</v>
      </c>
      <c r="CO86" s="226"/>
      <c r="CP86" s="223"/>
      <c r="CQ86" s="223"/>
      <c r="CR86" s="113" t="str">
        <f>IF(AND(KW86&gt;=32,KW86&lt;=80),Listas!$G$36,IF(AND(KW86&gt;=16,KW86&lt;=24),Listas!$G$37,IF(AND(KW86&gt;=5,KW86&lt;=12),Listas!$G$38,IF(AND(KW86&gt;=1,KW86&lt;=4),Listas!$G$39,"-"))))</f>
        <v>-</v>
      </c>
      <c r="CS86" s="226"/>
      <c r="CT86" s="223"/>
      <c r="CU86" s="223"/>
      <c r="CV86" s="113" t="str">
        <f>IF(AND(LB86&gt;=32,LB86&lt;=80),Listas!$G$36,IF(AND(LB86&gt;=16,LB86&lt;=24),Listas!$G$37,IF(AND(LB86&gt;=5,LB86&lt;=12),Listas!$G$38,IF(AND(LB86&gt;=1,LB86&lt;=4),Listas!$G$39,"-"))))</f>
        <v>-</v>
      </c>
      <c r="CW86" s="226"/>
      <c r="CX86" s="223"/>
      <c r="CY86" s="223"/>
      <c r="CZ86" s="113" t="str">
        <f>IF(AND(LG86&gt;=32,LG86&lt;=80),Listas!$G$36,IF(AND(LG86&gt;=16,LG86&lt;=24),Listas!$G$37,IF(AND(LG86&gt;=5,LG86&lt;=12),Listas!$G$38,IF(AND(LG86&gt;=1,LG86&lt;=4),Listas!$G$39,"-"))))</f>
        <v>-</v>
      </c>
      <c r="DA86" s="226"/>
      <c r="DB86" s="223"/>
      <c r="DC86" s="223"/>
      <c r="DD86" s="113" t="str">
        <f>IF(AND(LL86&gt;=32,LL86&lt;=80),Listas!$G$36,IF(AND(LL86&gt;=16,LL86&lt;=24),Listas!$G$37,IF(AND(LL86&gt;=5,LL86&lt;=12),Listas!$G$38,IF(AND(LL86&gt;=1,LL86&lt;=4),Listas!$G$39,"-"))))</f>
        <v>-</v>
      </c>
      <c r="DE86" s="226"/>
      <c r="DF86" s="223"/>
      <c r="DG86" s="223"/>
      <c r="DH86" s="113" t="str">
        <f>IF(AND(LQ86&gt;=32,LQ86&lt;=80),Listas!$G$36,IF(AND(LQ86&gt;=16,LQ86&lt;=24),Listas!$G$37,IF(AND(LQ86&gt;=5,LQ86&lt;=12),Listas!$G$38,IF(AND(LQ86&gt;=1,LQ86&lt;=4),Listas!$G$39,"-"))))</f>
        <v>-</v>
      </c>
      <c r="DI86" s="226"/>
      <c r="DJ86" s="223"/>
      <c r="DK86" s="223"/>
      <c r="DL86" s="113" t="str">
        <f>IF(AND(LV86&gt;=32,LV86&lt;=80),Listas!$G$36,IF(AND(LV86&gt;=16,LV86&lt;=24),Listas!$G$37,IF(AND(LV86&gt;=5,LV86&lt;=12),Listas!$G$38,IF(AND(LV86&gt;=1,LV86&lt;=4),Listas!$G$39,"-"))))</f>
        <v>-</v>
      </c>
      <c r="DM86" s="226"/>
      <c r="DN86" s="223"/>
      <c r="DO86" s="223"/>
      <c r="DP86" s="113" t="str">
        <f>IF(AND(MA86&gt;=32,MA86&lt;=80),Listas!$G$36,IF(AND(MA86&gt;=16,MA86&lt;=24),Listas!$G$37,IF(AND(MA86&gt;=5,MA86&lt;=12),Listas!$G$38,IF(AND(MA86&gt;=1,MA86&lt;=4),Listas!$G$39,"-"))))</f>
        <v>-</v>
      </c>
      <c r="DQ86" s="226"/>
      <c r="DR86" s="223"/>
      <c r="DS86" s="223"/>
      <c r="DT86" s="113" t="str">
        <f>IF(AND(MF86&gt;=32,MF86&lt;=80),Listas!$G$36,IF(AND(MF86&gt;=16,MF86&lt;=24),Listas!$G$37,IF(AND(MF86&gt;=5,MF86&lt;=12),Listas!$G$38,IF(AND(MF86&gt;=1,MF86&lt;=4),Listas!$G$39,"-"))))</f>
        <v>-</v>
      </c>
      <c r="HM86" s="150" t="str">
        <f>IF('2.Datos'!A86&lt;&gt;"",'2.Datos'!A86,"")</f>
        <v/>
      </c>
      <c r="HN86" s="142" t="str">
        <f>IFERROR(VLOOKUP('2.Datos'!V86,Listas!$D$37:$E$41,2,FALSE),"")</f>
        <v/>
      </c>
      <c r="HO86" s="142" t="str">
        <f>IFERROR(VLOOKUP('2.Datos'!W86,Listas!$D$44:$E$48,2,FALSE),"")</f>
        <v/>
      </c>
      <c r="HP86" s="142" t="str">
        <f t="shared" si="53"/>
        <v/>
      </c>
      <c r="HQ86" s="151" t="str">
        <f t="shared" si="54"/>
        <v/>
      </c>
      <c r="HR86" s="103"/>
      <c r="HS86" s="142" t="str">
        <f>IFERROR(VLOOKUP('2.Datos'!AD86,Listas!$D$37:$E$41,2,FALSE),"")</f>
        <v/>
      </c>
      <c r="HT86" s="142" t="str">
        <f>IFERROR(VLOOKUP('2.Datos'!AE86,Listas!$D$44:$E$48,2,FALSE),"")</f>
        <v/>
      </c>
      <c r="HU86" s="151" t="str">
        <f t="shared" si="56"/>
        <v/>
      </c>
      <c r="HV86" s="151" t="str">
        <f t="shared" si="57"/>
        <v/>
      </c>
      <c r="HW86" s="103"/>
      <c r="HX86" s="142" t="str">
        <f>IFERROR(VLOOKUP('2.Datos'!AH86,Listas!$D$37:$E$41,2,FALSE),"")</f>
        <v/>
      </c>
      <c r="HY86" s="142" t="str">
        <f>IFERROR(VLOOKUP('2.Datos'!AI86,Listas!$D$44:$E$48,2,FALSE),"")</f>
        <v/>
      </c>
      <c r="HZ86" s="151" t="str">
        <f t="shared" si="58"/>
        <v/>
      </c>
      <c r="IA86" s="151" t="str">
        <f t="shared" si="59"/>
        <v/>
      </c>
      <c r="IB86" s="103"/>
      <c r="IC86" s="142" t="str">
        <f>IFERROR(VLOOKUP('2.Datos'!AL86,Listas!$D$37:$E$41,2,FALSE),"")</f>
        <v/>
      </c>
      <c r="ID86" s="142" t="str">
        <f>IFERROR(VLOOKUP('2.Datos'!AM86,Listas!$D$44:$E$48,2,FALSE),"")</f>
        <v/>
      </c>
      <c r="IE86" s="151" t="str">
        <f t="shared" si="60"/>
        <v/>
      </c>
      <c r="IF86" s="151" t="str">
        <f t="shared" si="61"/>
        <v/>
      </c>
      <c r="IG86" s="103"/>
      <c r="IH86" s="142" t="str">
        <f>IFERROR(VLOOKUP('2.Datos'!AP86,Listas!$D$37:$E$41,2,FALSE),"")</f>
        <v/>
      </c>
      <c r="II86" s="142" t="str">
        <f>IFERROR(VLOOKUP('2.Datos'!AQ86,Listas!$D$44:$E$48,2,FALSE),"")</f>
        <v/>
      </c>
      <c r="IJ86" s="151" t="str">
        <f t="shared" si="62"/>
        <v/>
      </c>
      <c r="IK86" s="151" t="str">
        <f t="shared" si="63"/>
        <v/>
      </c>
      <c r="IL86" s="103"/>
      <c r="IM86" s="142" t="str">
        <f>IFERROR(VLOOKUP('2.Datos'!AT86,Listas!$D$37:$E$41,2,FALSE),"")</f>
        <v/>
      </c>
      <c r="IN86" s="142" t="str">
        <f>IFERROR(VLOOKUP('2.Datos'!AU86,Listas!$D$44:$E$48,2,FALSE),"")</f>
        <v/>
      </c>
      <c r="IO86" s="151" t="str">
        <f t="shared" si="64"/>
        <v/>
      </c>
      <c r="IP86" s="151" t="str">
        <f t="shared" si="65"/>
        <v/>
      </c>
      <c r="IQ86" s="103"/>
      <c r="IR86" s="142" t="str">
        <f>IFERROR(VLOOKUP('2.Datos'!AX86,Listas!$D$37:$E$41,2,FALSE),"")</f>
        <v/>
      </c>
      <c r="IS86" s="142" t="str">
        <f>IFERROR(VLOOKUP('2.Datos'!AY86,Listas!$D$44:$E$48,2,FALSE),"")</f>
        <v/>
      </c>
      <c r="IT86" s="151" t="str">
        <f t="shared" si="66"/>
        <v/>
      </c>
      <c r="IU86" s="151" t="str">
        <f t="shared" si="67"/>
        <v/>
      </c>
      <c r="IV86" s="103"/>
      <c r="IW86" s="142" t="str">
        <f>IFERROR(VLOOKUP('2.Datos'!BB86,Listas!$D$37:$E$41,2,FALSE),"")</f>
        <v/>
      </c>
      <c r="IX86" s="142" t="str">
        <f>IFERROR(VLOOKUP('2.Datos'!BC86,Listas!$D$44:$E$48,2,FALSE),"")</f>
        <v/>
      </c>
      <c r="IY86" s="151" t="str">
        <f t="shared" si="68"/>
        <v/>
      </c>
      <c r="IZ86" s="151" t="str">
        <f t="shared" si="69"/>
        <v/>
      </c>
      <c r="JA86" s="103"/>
      <c r="JB86" s="142" t="str">
        <f>IFERROR(VLOOKUP('2.Datos'!BF86,Listas!$D$37:$E$41,2,FALSE),"")</f>
        <v/>
      </c>
      <c r="JC86" s="142" t="str">
        <f>IFERROR(VLOOKUP('2.Datos'!BG86,Listas!$D$44:$E$48,2,FALSE),"")</f>
        <v/>
      </c>
      <c r="JD86" s="151" t="str">
        <f t="shared" si="70"/>
        <v/>
      </c>
      <c r="JE86" s="151" t="str">
        <f t="shared" si="71"/>
        <v/>
      </c>
      <c r="JF86" s="103"/>
      <c r="JG86" s="142" t="str">
        <f>IFERROR(VLOOKUP('2.Datos'!BJ86,Listas!$D$37:$E$41,2,FALSE),"")</f>
        <v/>
      </c>
      <c r="JH86" s="142" t="str">
        <f>IFERROR(VLOOKUP('2.Datos'!BK86,Listas!$D$44:$E$48,2,FALSE),"")</f>
        <v/>
      </c>
      <c r="JI86" s="151" t="str">
        <f t="shared" si="72"/>
        <v/>
      </c>
      <c r="JJ86" s="151" t="str">
        <f t="shared" si="73"/>
        <v/>
      </c>
      <c r="JK86" s="103"/>
      <c r="JL86" s="142" t="str">
        <f>IFERROR(VLOOKUP('2.Datos'!BN86,Listas!$D$37:$E$41,2,FALSE),"")</f>
        <v/>
      </c>
      <c r="JM86" s="142" t="str">
        <f>IFERROR(VLOOKUP('2.Datos'!BO86,Listas!$D$44:$E$48,2,FALSE),"")</f>
        <v/>
      </c>
      <c r="JN86" s="151" t="str">
        <f t="shared" si="74"/>
        <v/>
      </c>
      <c r="JO86" s="151" t="str">
        <f t="shared" si="75"/>
        <v/>
      </c>
      <c r="JP86" s="103"/>
      <c r="JQ86" s="142" t="str">
        <f>IFERROR(VLOOKUP('2.Datos'!BR86,Listas!$D$37:$E$41,2,FALSE),"")</f>
        <v/>
      </c>
      <c r="JR86" s="142" t="str">
        <f>IFERROR(VLOOKUP('2.Datos'!BS86,Listas!$D$44:$E$48,2,FALSE),"")</f>
        <v/>
      </c>
      <c r="JS86" s="151" t="str">
        <f t="shared" si="76"/>
        <v/>
      </c>
      <c r="JT86" s="151" t="str">
        <f t="shared" si="77"/>
        <v/>
      </c>
      <c r="JU86" s="103"/>
      <c r="JV86" s="142" t="str">
        <f>IFERROR(VLOOKUP('2.Datos'!BV86,Listas!$D$37:$E$41,2,FALSE),"")</f>
        <v/>
      </c>
      <c r="JW86" s="142" t="str">
        <f>IFERROR(VLOOKUP('2.Datos'!BW86,Listas!$D$44:$E$48,2,FALSE),"")</f>
        <v/>
      </c>
      <c r="JX86" s="151" t="str">
        <f t="shared" si="78"/>
        <v/>
      </c>
      <c r="JY86" s="151" t="str">
        <f t="shared" si="79"/>
        <v/>
      </c>
      <c r="JZ86" s="103"/>
      <c r="KA86" s="142" t="str">
        <f>IFERROR(VLOOKUP('2.Datos'!BZ86,Listas!$D$37:$E$41,2,FALSE),"")</f>
        <v/>
      </c>
      <c r="KB86" s="142" t="str">
        <f>IFERROR(VLOOKUP('2.Datos'!CA86,Listas!$D$44:$E$48,2,FALSE),"")</f>
        <v/>
      </c>
      <c r="KC86" s="151" t="str">
        <f t="shared" si="80"/>
        <v/>
      </c>
      <c r="KD86" s="151" t="str">
        <f t="shared" si="81"/>
        <v/>
      </c>
      <c r="KE86" s="103"/>
      <c r="KF86" s="142" t="str">
        <f>IFERROR(VLOOKUP('2.Datos'!CD86,Listas!$D$37:$E$41,2,FALSE),"")</f>
        <v/>
      </c>
      <c r="KG86" s="142" t="str">
        <f>IFERROR(VLOOKUP('2.Datos'!CE86,Listas!$D$44:$E$48,2,FALSE),"")</f>
        <v/>
      </c>
      <c r="KH86" s="151" t="str">
        <f t="shared" si="82"/>
        <v/>
      </c>
      <c r="KI86" s="151" t="str">
        <f t="shared" si="83"/>
        <v/>
      </c>
      <c r="KJ86" s="103"/>
      <c r="KK86" s="142" t="str">
        <f>IFERROR(VLOOKUP('2.Datos'!CH86,Listas!$D$37:$E$41,2,FALSE),"")</f>
        <v/>
      </c>
      <c r="KL86" s="142" t="str">
        <f>IFERROR(VLOOKUP('2.Datos'!CI86,Listas!$D$44:$E$48,2,FALSE),"")</f>
        <v/>
      </c>
      <c r="KM86" s="151" t="str">
        <f t="shared" si="84"/>
        <v/>
      </c>
      <c r="KN86" s="151" t="str">
        <f t="shared" si="85"/>
        <v/>
      </c>
      <c r="KO86" s="103"/>
      <c r="KP86" s="142" t="str">
        <f>IFERROR(VLOOKUP('2.Datos'!CL86,Listas!$D$37:$E$41,2,FALSE),"")</f>
        <v/>
      </c>
      <c r="KQ86" s="142" t="str">
        <f>IFERROR(VLOOKUP('2.Datos'!CM86,Listas!$D$44:$E$48,2,FALSE),"")</f>
        <v/>
      </c>
      <c r="KR86" s="151" t="str">
        <f t="shared" si="86"/>
        <v/>
      </c>
      <c r="KS86" s="151" t="str">
        <f t="shared" si="87"/>
        <v/>
      </c>
      <c r="KT86" s="103"/>
      <c r="KU86" s="142" t="str">
        <f>IFERROR(VLOOKUP('2.Datos'!CP86,Listas!$D$37:$E$41,2,FALSE),"")</f>
        <v/>
      </c>
      <c r="KV86" s="142" t="str">
        <f>IFERROR(VLOOKUP('2.Datos'!CQ86,Listas!$D$44:$E$48,2,FALSE),"")</f>
        <v/>
      </c>
      <c r="KW86" s="151" t="str">
        <f t="shared" si="88"/>
        <v/>
      </c>
      <c r="KX86" s="151" t="str">
        <f t="shared" si="89"/>
        <v/>
      </c>
      <c r="KY86" s="103"/>
      <c r="KZ86" s="142" t="str">
        <f>IFERROR(VLOOKUP('2.Datos'!CT86,Listas!$D$37:$E$41,2,FALSE),"")</f>
        <v/>
      </c>
      <c r="LA86" s="142" t="str">
        <f>IFERROR(VLOOKUP('2.Datos'!CU86,Listas!$D$44:$E$48,2,FALSE),"")</f>
        <v/>
      </c>
      <c r="LB86" s="151" t="str">
        <f t="shared" si="90"/>
        <v/>
      </c>
      <c r="LC86" s="151" t="str">
        <f t="shared" si="91"/>
        <v/>
      </c>
      <c r="LD86" s="103"/>
      <c r="LE86" s="142" t="str">
        <f>IFERROR(VLOOKUP('2.Datos'!CX86,Listas!$D$37:$E$41,2,FALSE),"")</f>
        <v/>
      </c>
      <c r="LF86" s="142" t="str">
        <f>IFERROR(VLOOKUP('2.Datos'!CY86,Listas!$D$44:$E$48,2,FALSE),"")</f>
        <v/>
      </c>
      <c r="LG86" s="151" t="str">
        <f t="shared" si="92"/>
        <v/>
      </c>
      <c r="LH86" s="151" t="str">
        <f t="shared" si="93"/>
        <v/>
      </c>
      <c r="LI86" s="103"/>
      <c r="LJ86" s="142" t="str">
        <f>IFERROR(VLOOKUP('2.Datos'!DB86,Listas!$D$37:$E$41,2,FALSE),"")</f>
        <v/>
      </c>
      <c r="LK86" s="142" t="str">
        <f>IFERROR(VLOOKUP('2.Datos'!DC86,Listas!$D$44:$E$48,2,FALSE),"")</f>
        <v/>
      </c>
      <c r="LL86" s="151" t="str">
        <f t="shared" si="94"/>
        <v/>
      </c>
      <c r="LM86" s="151" t="str">
        <f t="shared" si="95"/>
        <v/>
      </c>
      <c r="LN86" s="103"/>
      <c r="LO86" s="142" t="str">
        <f>IFERROR(VLOOKUP('2.Datos'!DF86,Listas!$D$37:$E$41,2,FALSE),"")</f>
        <v/>
      </c>
      <c r="LP86" s="142" t="str">
        <f>IFERROR(VLOOKUP('2.Datos'!DG86,Listas!$D$44:$E$48,2,FALSE),"")</f>
        <v/>
      </c>
      <c r="LQ86" s="151" t="str">
        <f t="shared" si="96"/>
        <v/>
      </c>
      <c r="LR86" s="151" t="str">
        <f t="shared" si="97"/>
        <v/>
      </c>
      <c r="LS86" s="103"/>
      <c r="LT86" s="142" t="str">
        <f>IFERROR(VLOOKUP('2.Datos'!DJ86,Listas!$D$37:$E$41,2,FALSE),"")</f>
        <v/>
      </c>
      <c r="LU86" s="142" t="str">
        <f>IFERROR(VLOOKUP('2.Datos'!DK86,Listas!$D$44:$E$48,2,FALSE),"")</f>
        <v/>
      </c>
      <c r="LV86" s="151" t="str">
        <f t="shared" si="98"/>
        <v/>
      </c>
      <c r="LW86" s="151" t="str">
        <f t="shared" si="99"/>
        <v/>
      </c>
      <c r="LX86" s="103"/>
      <c r="LY86" s="142" t="str">
        <f>IFERROR(VLOOKUP('2.Datos'!DN86,Listas!$D$37:$E$41,2,FALSE),"")</f>
        <v/>
      </c>
      <c r="LZ86" s="142" t="str">
        <f>IFERROR(VLOOKUP('2.Datos'!DO86,Listas!$D$44:$E$48,2,FALSE),"")</f>
        <v/>
      </c>
      <c r="MA86" s="151" t="str">
        <f t="shared" si="100"/>
        <v/>
      </c>
      <c r="MB86" s="151" t="str">
        <f t="shared" si="101"/>
        <v/>
      </c>
      <c r="MC86" s="103"/>
      <c r="MD86" s="142" t="str">
        <f>IFERROR(VLOOKUP('2.Datos'!DR86,Listas!$D$37:$E$41,2,FALSE),"")</f>
        <v/>
      </c>
      <c r="ME86" s="142" t="str">
        <f>IFERROR(VLOOKUP('2.Datos'!DS86,Listas!$D$44:$E$48,2,FALSE),"")</f>
        <v/>
      </c>
      <c r="MF86" s="151" t="str">
        <f t="shared" si="102"/>
        <v/>
      </c>
      <c r="MG86" s="151" t="str">
        <f t="shared" si="103"/>
        <v/>
      </c>
      <c r="MH86"/>
    </row>
    <row r="87" spans="1:346" ht="46.5" customHeight="1" x14ac:dyDescent="0.25">
      <c r="A87" s="232"/>
      <c r="B87" s="223"/>
      <c r="C87" s="223"/>
      <c r="D87" s="225"/>
      <c r="E87" s="225"/>
      <c r="F87" s="226"/>
      <c r="G87" s="223"/>
      <c r="H87" s="226"/>
      <c r="I87" s="226"/>
      <c r="J87" s="226"/>
      <c r="K87" s="226"/>
      <c r="L87" s="227"/>
      <c r="M87" s="224"/>
      <c r="N87" s="228"/>
      <c r="O87" s="228"/>
      <c r="P87" s="228"/>
      <c r="Q87" s="228"/>
      <c r="R87" s="228"/>
      <c r="S87" s="228"/>
      <c r="T87" s="228"/>
      <c r="U87" s="228"/>
      <c r="V87" s="223"/>
      <c r="W87" s="223"/>
      <c r="X87" s="229" t="str">
        <f>IF(AND(HP87&gt;=32,HP87&lt;=80),Listas!$G$36,IF(AND(HP87&gt;=16,HP87&lt;=24),Listas!$G$37,IF(AND(HP87&gt;=5,HP87&lt;=12),Listas!$G$38,IF(AND(HP87&gt;=1,HP87&lt;=4),Listas!$G$39,"-"))))</f>
        <v>-</v>
      </c>
      <c r="Y87" s="230" t="str">
        <f t="shared" si="55"/>
        <v/>
      </c>
      <c r="Z87" s="230" t="str">
        <f>IFERROR(VLOOKUP(L87,Listas!$H$4:$I$8,2,FALSE),"")</f>
        <v/>
      </c>
      <c r="AA87" s="233"/>
      <c r="AB87" s="234"/>
      <c r="AC87" s="231"/>
      <c r="AD87" s="223"/>
      <c r="AE87" s="223"/>
      <c r="AF87" s="113" t="str">
        <f>IF(AND(HU87&gt;=32,HU87&lt;=80),Listas!$G$36,IF(AND(HU87&gt;=16,HU87&lt;=24),Listas!$G$37,IF(AND(HU87&gt;=5,HU87&lt;=12),Listas!$G$38,IF(AND(HU87&gt;=1,HU87&lt;=4),Listas!$G$39,"-"))))</f>
        <v>-</v>
      </c>
      <c r="AG87" s="226"/>
      <c r="AH87" s="223"/>
      <c r="AI87" s="223"/>
      <c r="AJ87" s="113" t="str">
        <f>IF(AND(HZ87&gt;=32,HZ87&lt;=80),Listas!$G$36,IF(AND(HZ87&gt;=16,HZ87&lt;=24),Listas!$G$37,IF(AND(HZ87&gt;=5,HZ87&lt;=12),Listas!$G$38,IF(AND(HZ87&gt;=1,HZ87&lt;=4),Listas!$G$39,"-"))))</f>
        <v>-</v>
      </c>
      <c r="AK87" s="226"/>
      <c r="AL87" s="223"/>
      <c r="AM87" s="223"/>
      <c r="AN87" s="113" t="str">
        <f>IF(AND(IE87&gt;=32,IE87&lt;=80),Listas!$G$36,IF(AND(IE87&gt;=16,IE87&lt;=24),Listas!$G$37,IF(AND(IE87&gt;=5,IE87&lt;=12),Listas!$G$38,IF(AND(IE87&gt;=1,IE87&lt;=4),Listas!$G$39,"-"))))</f>
        <v>-</v>
      </c>
      <c r="AO87" s="226"/>
      <c r="AP87" s="223"/>
      <c r="AQ87" s="223"/>
      <c r="AR87" s="113" t="str">
        <f>IF(AND(IJ87&gt;=32,IJ87&lt;=80),Listas!$G$36,IF(AND(IJ87&gt;=16,IJ87&lt;=24),Listas!$G$37,IF(AND(IJ87&gt;=5,IJ87&lt;=12),Listas!$G$38,IF(AND(IJ87&gt;=1,IJ87&lt;=4),Listas!$G$39,"-"))))</f>
        <v>-</v>
      </c>
      <c r="AS87" s="226"/>
      <c r="AT87" s="223"/>
      <c r="AU87" s="223"/>
      <c r="AV87" s="113" t="str">
        <f>IF(AND(IO87&gt;=32,IO87&lt;=80),Listas!$G$36,IF(AND(IO87&gt;=16,IO87&lt;=24),Listas!$G$37,IF(AND(IO87&gt;=5,IO87&lt;=12),Listas!$G$38,IF(AND(IO87&gt;=1,IO87&lt;=4),Listas!$G$39,"-"))))</f>
        <v>-</v>
      </c>
      <c r="AW87" s="226"/>
      <c r="AX87" s="223"/>
      <c r="AY87" s="223"/>
      <c r="AZ87" s="113" t="str">
        <f>IF(AND(IT87&gt;=32,IT87&lt;=80),Listas!$G$36,IF(AND(IT87&gt;=16,IT87&lt;=24),Listas!$G$37,IF(AND(IT87&gt;=5,IT87&lt;=12),Listas!$G$38,IF(AND(IT87&gt;=1,IT87&lt;=4),Listas!$G$39,"-"))))</f>
        <v>-</v>
      </c>
      <c r="BA87" s="226"/>
      <c r="BB87" s="223"/>
      <c r="BC87" s="223"/>
      <c r="BD87" s="113" t="str">
        <f>IF(AND(IY87&gt;=32,IY87&lt;=80),Listas!$G$36,IF(AND(IY87&gt;=16,IY87&lt;=24),Listas!$G$37,IF(AND(IY87&gt;=5,IY87&lt;=12),Listas!$G$38,IF(AND(IY87&gt;=1,IY87&lt;=4),Listas!$G$39,"-"))))</f>
        <v>-</v>
      </c>
      <c r="BE87" s="226"/>
      <c r="BF87" s="223"/>
      <c r="BG87" s="223"/>
      <c r="BH87" s="113" t="str">
        <f>IF(AND(JD87&gt;=32,JD87&lt;=80),Listas!$G$36,IF(AND(JD87&gt;=16,JD87&lt;=24),Listas!$G$37,IF(AND(JD87&gt;=5,JD87&lt;=12),Listas!$G$38,IF(AND(JD87&gt;=1,JD87&lt;=4),Listas!$G$39,"-"))))</f>
        <v>-</v>
      </c>
      <c r="BI87" s="226"/>
      <c r="BJ87" s="223"/>
      <c r="BK87" s="223"/>
      <c r="BL87" s="113" t="str">
        <f>IF(AND(JI87&gt;=32,JI87&lt;=80),Listas!$G$36,IF(AND(JI87&gt;=16,JI87&lt;=24),Listas!$G$37,IF(AND(JI87&gt;=5,JI87&lt;=12),Listas!$G$38,IF(AND(JI87&gt;=1,JI87&lt;=4),Listas!$G$39,"-"))))</f>
        <v>-</v>
      </c>
      <c r="BM87" s="226"/>
      <c r="BN87" s="223"/>
      <c r="BO87" s="223"/>
      <c r="BP87" s="113" t="str">
        <f>IF(AND(JN87&gt;=32,JN87&lt;=80),Listas!$G$36,IF(AND(JN87&gt;=16,JN87&lt;=24),Listas!$G$37,IF(AND(JN87&gt;=5,JN87&lt;=12),Listas!$G$38,IF(AND(JN87&gt;=1,JN87&lt;=4),Listas!$G$39,"-"))))</f>
        <v>-</v>
      </c>
      <c r="BQ87" s="226"/>
      <c r="BR87" s="223"/>
      <c r="BS87" s="223"/>
      <c r="BT87" s="113" t="str">
        <f>IF(AND(JS87&gt;=32,JS87&lt;=80),Listas!$G$36,IF(AND(JS87&gt;=16,JS87&lt;=24),Listas!$G$37,IF(AND(JS87&gt;=5,JS87&lt;=12),Listas!$G$38,IF(AND(JS87&gt;=1,JS87&lt;=4),Listas!$G$39,"-"))))</f>
        <v>-</v>
      </c>
      <c r="BU87" s="226"/>
      <c r="BV87" s="223"/>
      <c r="BW87" s="223"/>
      <c r="BX87" s="113" t="str">
        <f>IF(AND(JX87&gt;=32,JX87&lt;=80),Listas!$G$36,IF(AND(JX87&gt;=16,JX87&lt;=24),Listas!$G$37,IF(AND(JX87&gt;=5,JX87&lt;=12),Listas!$G$38,IF(AND(JX87&gt;=1,JX87&lt;=4),Listas!$G$39,"-"))))</f>
        <v>-</v>
      </c>
      <c r="BY87" s="226"/>
      <c r="BZ87" s="223"/>
      <c r="CA87" s="223"/>
      <c r="CB87" s="113" t="str">
        <f>IF(AND(KC87&gt;=32,KC87&lt;=80),Listas!$G$36,IF(AND(KC87&gt;=16,KC87&lt;=24),Listas!$G$37,IF(AND(KC87&gt;=5,KC87&lt;=12),Listas!$G$38,IF(AND(KC87&gt;=1,KC87&lt;=4),Listas!$G$39,"-"))))</f>
        <v>-</v>
      </c>
      <c r="CC87" s="226"/>
      <c r="CD87" s="223"/>
      <c r="CE87" s="223"/>
      <c r="CF87" s="113" t="str">
        <f>IF(AND(KH87&gt;=32,KH87&lt;=80),Listas!$G$36,IF(AND(KH87&gt;=16,KH87&lt;=24),Listas!$G$37,IF(AND(KH87&gt;=5,KH87&lt;=12),Listas!$G$38,IF(AND(KH87&gt;=1,KH87&lt;=4),Listas!$G$39,"-"))))</f>
        <v>-</v>
      </c>
      <c r="CG87" s="226"/>
      <c r="CH87" s="223"/>
      <c r="CI87" s="223"/>
      <c r="CJ87" s="113" t="str">
        <f>IF(AND(KM87&gt;=32,KM87&lt;=80),Listas!$G$36,IF(AND(KM87&gt;=16,KM87&lt;=24),Listas!$G$37,IF(AND(KM87&gt;=5,KM87&lt;=12),Listas!$G$38,IF(AND(KM87&gt;=1,KM87&lt;=4),Listas!$G$39,"-"))))</f>
        <v>-</v>
      </c>
      <c r="CK87" s="226"/>
      <c r="CL87" s="223"/>
      <c r="CM87" s="223"/>
      <c r="CN87" s="113" t="str">
        <f>IF(AND(KR87&gt;=32,KR87&lt;=80),Listas!$G$36,IF(AND(KR87&gt;=16,KR87&lt;=24),Listas!$G$37,IF(AND(KR87&gt;=5,KR87&lt;=12),Listas!$G$38,IF(AND(KR87&gt;=1,KR87&lt;=4),Listas!$G$39,"-"))))</f>
        <v>-</v>
      </c>
      <c r="CO87" s="226"/>
      <c r="CP87" s="223"/>
      <c r="CQ87" s="223"/>
      <c r="CR87" s="113" t="str">
        <f>IF(AND(KW87&gt;=32,KW87&lt;=80),Listas!$G$36,IF(AND(KW87&gt;=16,KW87&lt;=24),Listas!$G$37,IF(AND(KW87&gt;=5,KW87&lt;=12),Listas!$G$38,IF(AND(KW87&gt;=1,KW87&lt;=4),Listas!$G$39,"-"))))</f>
        <v>-</v>
      </c>
      <c r="CS87" s="226"/>
      <c r="CT87" s="223"/>
      <c r="CU87" s="223"/>
      <c r="CV87" s="113" t="str">
        <f>IF(AND(LB87&gt;=32,LB87&lt;=80),Listas!$G$36,IF(AND(LB87&gt;=16,LB87&lt;=24),Listas!$G$37,IF(AND(LB87&gt;=5,LB87&lt;=12),Listas!$G$38,IF(AND(LB87&gt;=1,LB87&lt;=4),Listas!$G$39,"-"))))</f>
        <v>-</v>
      </c>
      <c r="CW87" s="226"/>
      <c r="CX87" s="223"/>
      <c r="CY87" s="223"/>
      <c r="CZ87" s="113" t="str">
        <f>IF(AND(LG87&gt;=32,LG87&lt;=80),Listas!$G$36,IF(AND(LG87&gt;=16,LG87&lt;=24),Listas!$G$37,IF(AND(LG87&gt;=5,LG87&lt;=12),Listas!$G$38,IF(AND(LG87&gt;=1,LG87&lt;=4),Listas!$G$39,"-"))))</f>
        <v>-</v>
      </c>
      <c r="DA87" s="226"/>
      <c r="DB87" s="223"/>
      <c r="DC87" s="223"/>
      <c r="DD87" s="113" t="str">
        <f>IF(AND(LL87&gt;=32,LL87&lt;=80),Listas!$G$36,IF(AND(LL87&gt;=16,LL87&lt;=24),Listas!$G$37,IF(AND(LL87&gt;=5,LL87&lt;=12),Listas!$G$38,IF(AND(LL87&gt;=1,LL87&lt;=4),Listas!$G$39,"-"))))</f>
        <v>-</v>
      </c>
      <c r="DE87" s="226"/>
      <c r="DF87" s="223"/>
      <c r="DG87" s="223"/>
      <c r="DH87" s="113" t="str">
        <f>IF(AND(LQ87&gt;=32,LQ87&lt;=80),Listas!$G$36,IF(AND(LQ87&gt;=16,LQ87&lt;=24),Listas!$G$37,IF(AND(LQ87&gt;=5,LQ87&lt;=12),Listas!$G$38,IF(AND(LQ87&gt;=1,LQ87&lt;=4),Listas!$G$39,"-"))))</f>
        <v>-</v>
      </c>
      <c r="DI87" s="226"/>
      <c r="DJ87" s="223"/>
      <c r="DK87" s="223"/>
      <c r="DL87" s="113" t="str">
        <f>IF(AND(LV87&gt;=32,LV87&lt;=80),Listas!$G$36,IF(AND(LV87&gt;=16,LV87&lt;=24),Listas!$G$37,IF(AND(LV87&gt;=5,LV87&lt;=12),Listas!$G$38,IF(AND(LV87&gt;=1,LV87&lt;=4),Listas!$G$39,"-"))))</f>
        <v>-</v>
      </c>
      <c r="DM87" s="226"/>
      <c r="DN87" s="223"/>
      <c r="DO87" s="223"/>
      <c r="DP87" s="113" t="str">
        <f>IF(AND(MA87&gt;=32,MA87&lt;=80),Listas!$G$36,IF(AND(MA87&gt;=16,MA87&lt;=24),Listas!$G$37,IF(AND(MA87&gt;=5,MA87&lt;=12),Listas!$G$38,IF(AND(MA87&gt;=1,MA87&lt;=4),Listas!$G$39,"-"))))</f>
        <v>-</v>
      </c>
      <c r="DQ87" s="226"/>
      <c r="DR87" s="223"/>
      <c r="DS87" s="223"/>
      <c r="DT87" s="113" t="str">
        <f>IF(AND(MF87&gt;=32,MF87&lt;=80),Listas!$G$36,IF(AND(MF87&gt;=16,MF87&lt;=24),Listas!$G$37,IF(AND(MF87&gt;=5,MF87&lt;=12),Listas!$G$38,IF(AND(MF87&gt;=1,MF87&lt;=4),Listas!$G$39,"-"))))</f>
        <v>-</v>
      </c>
      <c r="HM87" s="150" t="str">
        <f>IF('2.Datos'!A87&lt;&gt;"",'2.Datos'!A87,"")</f>
        <v/>
      </c>
      <c r="HN87" s="142" t="str">
        <f>IFERROR(VLOOKUP('2.Datos'!V87,Listas!$D$37:$E$41,2,FALSE),"")</f>
        <v/>
      </c>
      <c r="HO87" s="142" t="str">
        <f>IFERROR(VLOOKUP('2.Datos'!W87,Listas!$D$44:$E$48,2,FALSE),"")</f>
        <v/>
      </c>
      <c r="HP87" s="142" t="str">
        <f t="shared" si="53"/>
        <v/>
      </c>
      <c r="HQ87" s="151" t="str">
        <f t="shared" si="54"/>
        <v/>
      </c>
      <c r="HR87" s="103"/>
      <c r="HS87" s="142" t="str">
        <f>IFERROR(VLOOKUP('2.Datos'!AD87,Listas!$D$37:$E$41,2,FALSE),"")</f>
        <v/>
      </c>
      <c r="HT87" s="142" t="str">
        <f>IFERROR(VLOOKUP('2.Datos'!AE87,Listas!$D$44:$E$48,2,FALSE),"")</f>
        <v/>
      </c>
      <c r="HU87" s="151" t="str">
        <f t="shared" si="56"/>
        <v/>
      </c>
      <c r="HV87" s="151" t="str">
        <f t="shared" si="57"/>
        <v/>
      </c>
      <c r="HW87" s="103"/>
      <c r="HX87" s="142" t="str">
        <f>IFERROR(VLOOKUP('2.Datos'!AH87,Listas!$D$37:$E$41,2,FALSE),"")</f>
        <v/>
      </c>
      <c r="HY87" s="142" t="str">
        <f>IFERROR(VLOOKUP('2.Datos'!AI87,Listas!$D$44:$E$48,2,FALSE),"")</f>
        <v/>
      </c>
      <c r="HZ87" s="151" t="str">
        <f t="shared" si="58"/>
        <v/>
      </c>
      <c r="IA87" s="151" t="str">
        <f t="shared" si="59"/>
        <v/>
      </c>
      <c r="IB87" s="103"/>
      <c r="IC87" s="142" t="str">
        <f>IFERROR(VLOOKUP('2.Datos'!AL87,Listas!$D$37:$E$41,2,FALSE),"")</f>
        <v/>
      </c>
      <c r="ID87" s="142" t="str">
        <f>IFERROR(VLOOKUP('2.Datos'!AM87,Listas!$D$44:$E$48,2,FALSE),"")</f>
        <v/>
      </c>
      <c r="IE87" s="151" t="str">
        <f t="shared" si="60"/>
        <v/>
      </c>
      <c r="IF87" s="151" t="str">
        <f t="shared" si="61"/>
        <v/>
      </c>
      <c r="IG87" s="103"/>
      <c r="IH87" s="142" t="str">
        <f>IFERROR(VLOOKUP('2.Datos'!AP87,Listas!$D$37:$E$41,2,FALSE),"")</f>
        <v/>
      </c>
      <c r="II87" s="142" t="str">
        <f>IFERROR(VLOOKUP('2.Datos'!AQ87,Listas!$D$44:$E$48,2,FALSE),"")</f>
        <v/>
      </c>
      <c r="IJ87" s="151" t="str">
        <f t="shared" si="62"/>
        <v/>
      </c>
      <c r="IK87" s="151" t="str">
        <f t="shared" si="63"/>
        <v/>
      </c>
      <c r="IL87" s="103"/>
      <c r="IM87" s="142" t="str">
        <f>IFERROR(VLOOKUP('2.Datos'!AT87,Listas!$D$37:$E$41,2,FALSE),"")</f>
        <v/>
      </c>
      <c r="IN87" s="142" t="str">
        <f>IFERROR(VLOOKUP('2.Datos'!AU87,Listas!$D$44:$E$48,2,FALSE),"")</f>
        <v/>
      </c>
      <c r="IO87" s="151" t="str">
        <f t="shared" si="64"/>
        <v/>
      </c>
      <c r="IP87" s="151" t="str">
        <f t="shared" si="65"/>
        <v/>
      </c>
      <c r="IQ87" s="103"/>
      <c r="IR87" s="142" t="str">
        <f>IFERROR(VLOOKUP('2.Datos'!AX87,Listas!$D$37:$E$41,2,FALSE),"")</f>
        <v/>
      </c>
      <c r="IS87" s="142" t="str">
        <f>IFERROR(VLOOKUP('2.Datos'!AY87,Listas!$D$44:$E$48,2,FALSE),"")</f>
        <v/>
      </c>
      <c r="IT87" s="151" t="str">
        <f t="shared" si="66"/>
        <v/>
      </c>
      <c r="IU87" s="151" t="str">
        <f t="shared" si="67"/>
        <v/>
      </c>
      <c r="IV87" s="103"/>
      <c r="IW87" s="142" t="str">
        <f>IFERROR(VLOOKUP('2.Datos'!BB87,Listas!$D$37:$E$41,2,FALSE),"")</f>
        <v/>
      </c>
      <c r="IX87" s="142" t="str">
        <f>IFERROR(VLOOKUP('2.Datos'!BC87,Listas!$D$44:$E$48,2,FALSE),"")</f>
        <v/>
      </c>
      <c r="IY87" s="151" t="str">
        <f t="shared" si="68"/>
        <v/>
      </c>
      <c r="IZ87" s="151" t="str">
        <f t="shared" si="69"/>
        <v/>
      </c>
      <c r="JA87" s="103"/>
      <c r="JB87" s="142" t="str">
        <f>IFERROR(VLOOKUP('2.Datos'!BF87,Listas!$D$37:$E$41,2,FALSE),"")</f>
        <v/>
      </c>
      <c r="JC87" s="142" t="str">
        <f>IFERROR(VLOOKUP('2.Datos'!BG87,Listas!$D$44:$E$48,2,FALSE),"")</f>
        <v/>
      </c>
      <c r="JD87" s="151" t="str">
        <f t="shared" si="70"/>
        <v/>
      </c>
      <c r="JE87" s="151" t="str">
        <f t="shared" si="71"/>
        <v/>
      </c>
      <c r="JF87" s="103"/>
      <c r="JG87" s="142" t="str">
        <f>IFERROR(VLOOKUP('2.Datos'!BJ87,Listas!$D$37:$E$41,2,FALSE),"")</f>
        <v/>
      </c>
      <c r="JH87" s="142" t="str">
        <f>IFERROR(VLOOKUP('2.Datos'!BK87,Listas!$D$44:$E$48,2,FALSE),"")</f>
        <v/>
      </c>
      <c r="JI87" s="151" t="str">
        <f t="shared" si="72"/>
        <v/>
      </c>
      <c r="JJ87" s="151" t="str">
        <f t="shared" si="73"/>
        <v/>
      </c>
      <c r="JK87" s="103"/>
      <c r="JL87" s="142" t="str">
        <f>IFERROR(VLOOKUP('2.Datos'!BN87,Listas!$D$37:$E$41,2,FALSE),"")</f>
        <v/>
      </c>
      <c r="JM87" s="142" t="str">
        <f>IFERROR(VLOOKUP('2.Datos'!BO87,Listas!$D$44:$E$48,2,FALSE),"")</f>
        <v/>
      </c>
      <c r="JN87" s="151" t="str">
        <f t="shared" si="74"/>
        <v/>
      </c>
      <c r="JO87" s="151" t="str">
        <f t="shared" si="75"/>
        <v/>
      </c>
      <c r="JP87" s="103"/>
      <c r="JQ87" s="142" t="str">
        <f>IFERROR(VLOOKUP('2.Datos'!BR87,Listas!$D$37:$E$41,2,FALSE),"")</f>
        <v/>
      </c>
      <c r="JR87" s="142" t="str">
        <f>IFERROR(VLOOKUP('2.Datos'!BS87,Listas!$D$44:$E$48,2,FALSE),"")</f>
        <v/>
      </c>
      <c r="JS87" s="151" t="str">
        <f t="shared" si="76"/>
        <v/>
      </c>
      <c r="JT87" s="151" t="str">
        <f t="shared" si="77"/>
        <v/>
      </c>
      <c r="JU87" s="103"/>
      <c r="JV87" s="142" t="str">
        <f>IFERROR(VLOOKUP('2.Datos'!BV87,Listas!$D$37:$E$41,2,FALSE),"")</f>
        <v/>
      </c>
      <c r="JW87" s="142" t="str">
        <f>IFERROR(VLOOKUP('2.Datos'!BW87,Listas!$D$44:$E$48,2,FALSE),"")</f>
        <v/>
      </c>
      <c r="JX87" s="151" t="str">
        <f t="shared" si="78"/>
        <v/>
      </c>
      <c r="JY87" s="151" t="str">
        <f t="shared" si="79"/>
        <v/>
      </c>
      <c r="JZ87" s="103"/>
      <c r="KA87" s="142" t="str">
        <f>IFERROR(VLOOKUP('2.Datos'!BZ87,Listas!$D$37:$E$41,2,FALSE),"")</f>
        <v/>
      </c>
      <c r="KB87" s="142" t="str">
        <f>IFERROR(VLOOKUP('2.Datos'!CA87,Listas!$D$44:$E$48,2,FALSE),"")</f>
        <v/>
      </c>
      <c r="KC87" s="151" t="str">
        <f t="shared" si="80"/>
        <v/>
      </c>
      <c r="KD87" s="151" t="str">
        <f t="shared" si="81"/>
        <v/>
      </c>
      <c r="KE87" s="103"/>
      <c r="KF87" s="142" t="str">
        <f>IFERROR(VLOOKUP('2.Datos'!CD87,Listas!$D$37:$E$41,2,FALSE),"")</f>
        <v/>
      </c>
      <c r="KG87" s="142" t="str">
        <f>IFERROR(VLOOKUP('2.Datos'!CE87,Listas!$D$44:$E$48,2,FALSE),"")</f>
        <v/>
      </c>
      <c r="KH87" s="151" t="str">
        <f t="shared" si="82"/>
        <v/>
      </c>
      <c r="KI87" s="151" t="str">
        <f t="shared" si="83"/>
        <v/>
      </c>
      <c r="KJ87" s="103"/>
      <c r="KK87" s="142" t="str">
        <f>IFERROR(VLOOKUP('2.Datos'!CH87,Listas!$D$37:$E$41,2,FALSE),"")</f>
        <v/>
      </c>
      <c r="KL87" s="142" t="str">
        <f>IFERROR(VLOOKUP('2.Datos'!CI87,Listas!$D$44:$E$48,2,FALSE),"")</f>
        <v/>
      </c>
      <c r="KM87" s="151" t="str">
        <f t="shared" si="84"/>
        <v/>
      </c>
      <c r="KN87" s="151" t="str">
        <f t="shared" si="85"/>
        <v/>
      </c>
      <c r="KO87" s="103"/>
      <c r="KP87" s="142" t="str">
        <f>IFERROR(VLOOKUP('2.Datos'!CL87,Listas!$D$37:$E$41,2,FALSE),"")</f>
        <v/>
      </c>
      <c r="KQ87" s="142" t="str">
        <f>IFERROR(VLOOKUP('2.Datos'!CM87,Listas!$D$44:$E$48,2,FALSE),"")</f>
        <v/>
      </c>
      <c r="KR87" s="151" t="str">
        <f t="shared" si="86"/>
        <v/>
      </c>
      <c r="KS87" s="151" t="str">
        <f t="shared" si="87"/>
        <v/>
      </c>
      <c r="KT87" s="103"/>
      <c r="KU87" s="142" t="str">
        <f>IFERROR(VLOOKUP('2.Datos'!CP87,Listas!$D$37:$E$41,2,FALSE),"")</f>
        <v/>
      </c>
      <c r="KV87" s="142" t="str">
        <f>IFERROR(VLOOKUP('2.Datos'!CQ87,Listas!$D$44:$E$48,2,FALSE),"")</f>
        <v/>
      </c>
      <c r="KW87" s="151" t="str">
        <f t="shared" si="88"/>
        <v/>
      </c>
      <c r="KX87" s="151" t="str">
        <f t="shared" si="89"/>
        <v/>
      </c>
      <c r="KY87" s="103"/>
      <c r="KZ87" s="142" t="str">
        <f>IFERROR(VLOOKUP('2.Datos'!CT87,Listas!$D$37:$E$41,2,FALSE),"")</f>
        <v/>
      </c>
      <c r="LA87" s="142" t="str">
        <f>IFERROR(VLOOKUP('2.Datos'!CU87,Listas!$D$44:$E$48,2,FALSE),"")</f>
        <v/>
      </c>
      <c r="LB87" s="151" t="str">
        <f t="shared" si="90"/>
        <v/>
      </c>
      <c r="LC87" s="151" t="str">
        <f t="shared" si="91"/>
        <v/>
      </c>
      <c r="LD87" s="103"/>
      <c r="LE87" s="142" t="str">
        <f>IFERROR(VLOOKUP('2.Datos'!CX87,Listas!$D$37:$E$41,2,FALSE),"")</f>
        <v/>
      </c>
      <c r="LF87" s="142" t="str">
        <f>IFERROR(VLOOKUP('2.Datos'!CY87,Listas!$D$44:$E$48,2,FALSE),"")</f>
        <v/>
      </c>
      <c r="LG87" s="151" t="str">
        <f t="shared" si="92"/>
        <v/>
      </c>
      <c r="LH87" s="151" t="str">
        <f t="shared" si="93"/>
        <v/>
      </c>
      <c r="LI87" s="103"/>
      <c r="LJ87" s="142" t="str">
        <f>IFERROR(VLOOKUP('2.Datos'!DB87,Listas!$D$37:$E$41,2,FALSE),"")</f>
        <v/>
      </c>
      <c r="LK87" s="142" t="str">
        <f>IFERROR(VLOOKUP('2.Datos'!DC87,Listas!$D$44:$E$48,2,FALSE),"")</f>
        <v/>
      </c>
      <c r="LL87" s="151" t="str">
        <f t="shared" si="94"/>
        <v/>
      </c>
      <c r="LM87" s="151" t="str">
        <f t="shared" si="95"/>
        <v/>
      </c>
      <c r="LN87" s="103"/>
      <c r="LO87" s="142" t="str">
        <f>IFERROR(VLOOKUP('2.Datos'!DF87,Listas!$D$37:$E$41,2,FALSE),"")</f>
        <v/>
      </c>
      <c r="LP87" s="142" t="str">
        <f>IFERROR(VLOOKUP('2.Datos'!DG87,Listas!$D$44:$E$48,2,FALSE),"")</f>
        <v/>
      </c>
      <c r="LQ87" s="151" t="str">
        <f t="shared" si="96"/>
        <v/>
      </c>
      <c r="LR87" s="151" t="str">
        <f t="shared" si="97"/>
        <v/>
      </c>
      <c r="LS87" s="103"/>
      <c r="LT87" s="142" t="str">
        <f>IFERROR(VLOOKUP('2.Datos'!DJ87,Listas!$D$37:$E$41,2,FALSE),"")</f>
        <v/>
      </c>
      <c r="LU87" s="142" t="str">
        <f>IFERROR(VLOOKUP('2.Datos'!DK87,Listas!$D$44:$E$48,2,FALSE),"")</f>
        <v/>
      </c>
      <c r="LV87" s="151" t="str">
        <f t="shared" si="98"/>
        <v/>
      </c>
      <c r="LW87" s="151" t="str">
        <f t="shared" si="99"/>
        <v/>
      </c>
      <c r="LX87" s="103"/>
      <c r="LY87" s="142" t="str">
        <f>IFERROR(VLOOKUP('2.Datos'!DN87,Listas!$D$37:$E$41,2,FALSE),"")</f>
        <v/>
      </c>
      <c r="LZ87" s="142" t="str">
        <f>IFERROR(VLOOKUP('2.Datos'!DO87,Listas!$D$44:$E$48,2,FALSE),"")</f>
        <v/>
      </c>
      <c r="MA87" s="151" t="str">
        <f t="shared" si="100"/>
        <v/>
      </c>
      <c r="MB87" s="151" t="str">
        <f t="shared" si="101"/>
        <v/>
      </c>
      <c r="MC87" s="103"/>
      <c r="MD87" s="142" t="str">
        <f>IFERROR(VLOOKUP('2.Datos'!DR87,Listas!$D$37:$E$41,2,FALSE),"")</f>
        <v/>
      </c>
      <c r="ME87" s="142" t="str">
        <f>IFERROR(VLOOKUP('2.Datos'!DS87,Listas!$D$44:$E$48,2,FALSE),"")</f>
        <v/>
      </c>
      <c r="MF87" s="151" t="str">
        <f t="shared" si="102"/>
        <v/>
      </c>
      <c r="MG87" s="151" t="str">
        <f t="shared" si="103"/>
        <v/>
      </c>
      <c r="MH87"/>
    </row>
    <row r="88" spans="1:346" ht="46.5" customHeight="1" x14ac:dyDescent="0.25">
      <c r="A88" s="232"/>
      <c r="B88" s="223"/>
      <c r="C88" s="223"/>
      <c r="D88" s="225"/>
      <c r="E88" s="225"/>
      <c r="F88" s="226"/>
      <c r="G88" s="223"/>
      <c r="H88" s="226"/>
      <c r="I88" s="226"/>
      <c r="J88" s="226"/>
      <c r="K88" s="226"/>
      <c r="L88" s="227"/>
      <c r="M88" s="224"/>
      <c r="N88" s="228"/>
      <c r="O88" s="228"/>
      <c r="P88" s="228"/>
      <c r="Q88" s="228"/>
      <c r="R88" s="228"/>
      <c r="S88" s="228"/>
      <c r="T88" s="228"/>
      <c r="U88" s="228"/>
      <c r="V88" s="223"/>
      <c r="W88" s="223"/>
      <c r="X88" s="229" t="str">
        <f>IF(AND(HP88&gt;=32,HP88&lt;=80),Listas!$G$36,IF(AND(HP88&gt;=16,HP88&lt;=24),Listas!$G$37,IF(AND(HP88&gt;=5,HP88&lt;=12),Listas!$G$38,IF(AND(HP88&gt;=1,HP88&lt;=4),Listas!$G$39,"-"))))</f>
        <v>-</v>
      </c>
      <c r="Y88" s="230" t="str">
        <f t="shared" si="55"/>
        <v/>
      </c>
      <c r="Z88" s="230" t="str">
        <f>IFERROR(VLOOKUP(L88,Listas!$H$4:$I$8,2,FALSE),"")</f>
        <v/>
      </c>
      <c r="AA88" s="233"/>
      <c r="AB88" s="234"/>
      <c r="AC88" s="231"/>
      <c r="AD88" s="223"/>
      <c r="AE88" s="223"/>
      <c r="AF88" s="113" t="str">
        <f>IF(AND(HU88&gt;=32,HU88&lt;=80),Listas!$G$36,IF(AND(HU88&gt;=16,HU88&lt;=24),Listas!$G$37,IF(AND(HU88&gt;=5,HU88&lt;=12),Listas!$G$38,IF(AND(HU88&gt;=1,HU88&lt;=4),Listas!$G$39,"-"))))</f>
        <v>-</v>
      </c>
      <c r="AG88" s="226"/>
      <c r="AH88" s="223"/>
      <c r="AI88" s="223"/>
      <c r="AJ88" s="113" t="str">
        <f>IF(AND(HZ88&gt;=32,HZ88&lt;=80),Listas!$G$36,IF(AND(HZ88&gt;=16,HZ88&lt;=24),Listas!$G$37,IF(AND(HZ88&gt;=5,HZ88&lt;=12),Listas!$G$38,IF(AND(HZ88&gt;=1,HZ88&lt;=4),Listas!$G$39,"-"))))</f>
        <v>-</v>
      </c>
      <c r="AK88" s="226"/>
      <c r="AL88" s="223"/>
      <c r="AM88" s="223"/>
      <c r="AN88" s="113" t="str">
        <f>IF(AND(IE88&gt;=32,IE88&lt;=80),Listas!$G$36,IF(AND(IE88&gt;=16,IE88&lt;=24),Listas!$G$37,IF(AND(IE88&gt;=5,IE88&lt;=12),Listas!$G$38,IF(AND(IE88&gt;=1,IE88&lt;=4),Listas!$G$39,"-"))))</f>
        <v>-</v>
      </c>
      <c r="AO88" s="226"/>
      <c r="AP88" s="223"/>
      <c r="AQ88" s="223"/>
      <c r="AR88" s="113" t="str">
        <f>IF(AND(IJ88&gt;=32,IJ88&lt;=80),Listas!$G$36,IF(AND(IJ88&gt;=16,IJ88&lt;=24),Listas!$G$37,IF(AND(IJ88&gt;=5,IJ88&lt;=12),Listas!$G$38,IF(AND(IJ88&gt;=1,IJ88&lt;=4),Listas!$G$39,"-"))))</f>
        <v>-</v>
      </c>
      <c r="AS88" s="226"/>
      <c r="AT88" s="223"/>
      <c r="AU88" s="223"/>
      <c r="AV88" s="113" t="str">
        <f>IF(AND(IO88&gt;=32,IO88&lt;=80),Listas!$G$36,IF(AND(IO88&gt;=16,IO88&lt;=24),Listas!$G$37,IF(AND(IO88&gt;=5,IO88&lt;=12),Listas!$G$38,IF(AND(IO88&gt;=1,IO88&lt;=4),Listas!$G$39,"-"))))</f>
        <v>-</v>
      </c>
      <c r="AW88" s="226"/>
      <c r="AX88" s="223"/>
      <c r="AY88" s="223"/>
      <c r="AZ88" s="113" t="str">
        <f>IF(AND(IT88&gt;=32,IT88&lt;=80),Listas!$G$36,IF(AND(IT88&gt;=16,IT88&lt;=24),Listas!$G$37,IF(AND(IT88&gt;=5,IT88&lt;=12),Listas!$G$38,IF(AND(IT88&gt;=1,IT88&lt;=4),Listas!$G$39,"-"))))</f>
        <v>-</v>
      </c>
      <c r="BA88" s="226"/>
      <c r="BB88" s="223"/>
      <c r="BC88" s="223"/>
      <c r="BD88" s="113" t="str">
        <f>IF(AND(IY88&gt;=32,IY88&lt;=80),Listas!$G$36,IF(AND(IY88&gt;=16,IY88&lt;=24),Listas!$G$37,IF(AND(IY88&gt;=5,IY88&lt;=12),Listas!$G$38,IF(AND(IY88&gt;=1,IY88&lt;=4),Listas!$G$39,"-"))))</f>
        <v>-</v>
      </c>
      <c r="BE88" s="226"/>
      <c r="BF88" s="223"/>
      <c r="BG88" s="223"/>
      <c r="BH88" s="113" t="str">
        <f>IF(AND(JD88&gt;=32,JD88&lt;=80),Listas!$G$36,IF(AND(JD88&gt;=16,JD88&lt;=24),Listas!$G$37,IF(AND(JD88&gt;=5,JD88&lt;=12),Listas!$G$38,IF(AND(JD88&gt;=1,JD88&lt;=4),Listas!$G$39,"-"))))</f>
        <v>-</v>
      </c>
      <c r="BI88" s="226"/>
      <c r="BJ88" s="223"/>
      <c r="BK88" s="223"/>
      <c r="BL88" s="113" t="str">
        <f>IF(AND(JI88&gt;=32,JI88&lt;=80),Listas!$G$36,IF(AND(JI88&gt;=16,JI88&lt;=24),Listas!$G$37,IF(AND(JI88&gt;=5,JI88&lt;=12),Listas!$G$38,IF(AND(JI88&gt;=1,JI88&lt;=4),Listas!$G$39,"-"))))</f>
        <v>-</v>
      </c>
      <c r="BM88" s="226"/>
      <c r="BN88" s="223"/>
      <c r="BO88" s="223"/>
      <c r="BP88" s="113" t="str">
        <f>IF(AND(JN88&gt;=32,JN88&lt;=80),Listas!$G$36,IF(AND(JN88&gt;=16,JN88&lt;=24),Listas!$G$37,IF(AND(JN88&gt;=5,JN88&lt;=12),Listas!$G$38,IF(AND(JN88&gt;=1,JN88&lt;=4),Listas!$G$39,"-"))))</f>
        <v>-</v>
      </c>
      <c r="BQ88" s="226"/>
      <c r="BR88" s="223"/>
      <c r="BS88" s="223"/>
      <c r="BT88" s="113" t="str">
        <f>IF(AND(JS88&gt;=32,JS88&lt;=80),Listas!$G$36,IF(AND(JS88&gt;=16,JS88&lt;=24),Listas!$G$37,IF(AND(JS88&gt;=5,JS88&lt;=12),Listas!$G$38,IF(AND(JS88&gt;=1,JS88&lt;=4),Listas!$G$39,"-"))))</f>
        <v>-</v>
      </c>
      <c r="BU88" s="226"/>
      <c r="BV88" s="223"/>
      <c r="BW88" s="223"/>
      <c r="BX88" s="113" t="str">
        <f>IF(AND(JX88&gt;=32,JX88&lt;=80),Listas!$G$36,IF(AND(JX88&gt;=16,JX88&lt;=24),Listas!$G$37,IF(AND(JX88&gt;=5,JX88&lt;=12),Listas!$G$38,IF(AND(JX88&gt;=1,JX88&lt;=4),Listas!$G$39,"-"))))</f>
        <v>-</v>
      </c>
      <c r="BY88" s="226"/>
      <c r="BZ88" s="223"/>
      <c r="CA88" s="223"/>
      <c r="CB88" s="113" t="str">
        <f>IF(AND(KC88&gt;=32,KC88&lt;=80),Listas!$G$36,IF(AND(KC88&gt;=16,KC88&lt;=24),Listas!$G$37,IF(AND(KC88&gt;=5,KC88&lt;=12),Listas!$G$38,IF(AND(KC88&gt;=1,KC88&lt;=4),Listas!$G$39,"-"))))</f>
        <v>-</v>
      </c>
      <c r="CC88" s="226"/>
      <c r="CD88" s="223"/>
      <c r="CE88" s="223"/>
      <c r="CF88" s="113" t="str">
        <f>IF(AND(KH88&gt;=32,KH88&lt;=80),Listas!$G$36,IF(AND(KH88&gt;=16,KH88&lt;=24),Listas!$G$37,IF(AND(KH88&gt;=5,KH88&lt;=12),Listas!$G$38,IF(AND(KH88&gt;=1,KH88&lt;=4),Listas!$G$39,"-"))))</f>
        <v>-</v>
      </c>
      <c r="CG88" s="226"/>
      <c r="CH88" s="223"/>
      <c r="CI88" s="223"/>
      <c r="CJ88" s="113" t="str">
        <f>IF(AND(KM88&gt;=32,KM88&lt;=80),Listas!$G$36,IF(AND(KM88&gt;=16,KM88&lt;=24),Listas!$G$37,IF(AND(KM88&gt;=5,KM88&lt;=12),Listas!$G$38,IF(AND(KM88&gt;=1,KM88&lt;=4),Listas!$G$39,"-"))))</f>
        <v>-</v>
      </c>
      <c r="CK88" s="226"/>
      <c r="CL88" s="223"/>
      <c r="CM88" s="223"/>
      <c r="CN88" s="113" t="str">
        <f>IF(AND(KR88&gt;=32,KR88&lt;=80),Listas!$G$36,IF(AND(KR88&gt;=16,KR88&lt;=24),Listas!$G$37,IF(AND(KR88&gt;=5,KR88&lt;=12),Listas!$G$38,IF(AND(KR88&gt;=1,KR88&lt;=4),Listas!$G$39,"-"))))</f>
        <v>-</v>
      </c>
      <c r="CO88" s="226"/>
      <c r="CP88" s="223"/>
      <c r="CQ88" s="223"/>
      <c r="CR88" s="113" t="str">
        <f>IF(AND(KW88&gt;=32,KW88&lt;=80),Listas!$G$36,IF(AND(KW88&gt;=16,KW88&lt;=24),Listas!$G$37,IF(AND(KW88&gt;=5,KW88&lt;=12),Listas!$G$38,IF(AND(KW88&gt;=1,KW88&lt;=4),Listas!$G$39,"-"))))</f>
        <v>-</v>
      </c>
      <c r="CS88" s="226"/>
      <c r="CT88" s="223"/>
      <c r="CU88" s="223"/>
      <c r="CV88" s="113" t="str">
        <f>IF(AND(LB88&gt;=32,LB88&lt;=80),Listas!$G$36,IF(AND(LB88&gt;=16,LB88&lt;=24),Listas!$G$37,IF(AND(LB88&gt;=5,LB88&lt;=12),Listas!$G$38,IF(AND(LB88&gt;=1,LB88&lt;=4),Listas!$G$39,"-"))))</f>
        <v>-</v>
      </c>
      <c r="CW88" s="226"/>
      <c r="CX88" s="223"/>
      <c r="CY88" s="223"/>
      <c r="CZ88" s="113" t="str">
        <f>IF(AND(LG88&gt;=32,LG88&lt;=80),Listas!$G$36,IF(AND(LG88&gt;=16,LG88&lt;=24),Listas!$G$37,IF(AND(LG88&gt;=5,LG88&lt;=12),Listas!$G$38,IF(AND(LG88&gt;=1,LG88&lt;=4),Listas!$G$39,"-"))))</f>
        <v>-</v>
      </c>
      <c r="DA88" s="226"/>
      <c r="DB88" s="223"/>
      <c r="DC88" s="223"/>
      <c r="DD88" s="113" t="str">
        <f>IF(AND(LL88&gt;=32,LL88&lt;=80),Listas!$G$36,IF(AND(LL88&gt;=16,LL88&lt;=24),Listas!$G$37,IF(AND(LL88&gt;=5,LL88&lt;=12),Listas!$G$38,IF(AND(LL88&gt;=1,LL88&lt;=4),Listas!$G$39,"-"))))</f>
        <v>-</v>
      </c>
      <c r="DE88" s="226"/>
      <c r="DF88" s="223"/>
      <c r="DG88" s="223"/>
      <c r="DH88" s="113" t="str">
        <f>IF(AND(LQ88&gt;=32,LQ88&lt;=80),Listas!$G$36,IF(AND(LQ88&gt;=16,LQ88&lt;=24),Listas!$G$37,IF(AND(LQ88&gt;=5,LQ88&lt;=12),Listas!$G$38,IF(AND(LQ88&gt;=1,LQ88&lt;=4),Listas!$G$39,"-"))))</f>
        <v>-</v>
      </c>
      <c r="DI88" s="226"/>
      <c r="DJ88" s="223"/>
      <c r="DK88" s="223"/>
      <c r="DL88" s="113" t="str">
        <f>IF(AND(LV88&gt;=32,LV88&lt;=80),Listas!$G$36,IF(AND(LV88&gt;=16,LV88&lt;=24),Listas!$G$37,IF(AND(LV88&gt;=5,LV88&lt;=12),Listas!$G$38,IF(AND(LV88&gt;=1,LV88&lt;=4),Listas!$G$39,"-"))))</f>
        <v>-</v>
      </c>
      <c r="DM88" s="226"/>
      <c r="DN88" s="223"/>
      <c r="DO88" s="223"/>
      <c r="DP88" s="113" t="str">
        <f>IF(AND(MA88&gt;=32,MA88&lt;=80),Listas!$G$36,IF(AND(MA88&gt;=16,MA88&lt;=24),Listas!$G$37,IF(AND(MA88&gt;=5,MA88&lt;=12),Listas!$G$38,IF(AND(MA88&gt;=1,MA88&lt;=4),Listas!$G$39,"-"))))</f>
        <v>-</v>
      </c>
      <c r="DQ88" s="226"/>
      <c r="DR88" s="223"/>
      <c r="DS88" s="223"/>
      <c r="DT88" s="113" t="str">
        <f>IF(AND(MF88&gt;=32,MF88&lt;=80),Listas!$G$36,IF(AND(MF88&gt;=16,MF88&lt;=24),Listas!$G$37,IF(AND(MF88&gt;=5,MF88&lt;=12),Listas!$G$38,IF(AND(MF88&gt;=1,MF88&lt;=4),Listas!$G$39,"-"))))</f>
        <v>-</v>
      </c>
      <c r="HM88" s="150" t="str">
        <f>IF('2.Datos'!A88&lt;&gt;"",'2.Datos'!A88,"")</f>
        <v/>
      </c>
      <c r="HN88" s="142" t="str">
        <f>IFERROR(VLOOKUP('2.Datos'!V88,Listas!$D$37:$E$41,2,FALSE),"")</f>
        <v/>
      </c>
      <c r="HO88" s="142" t="str">
        <f>IFERROR(VLOOKUP('2.Datos'!W88,Listas!$D$44:$E$48,2,FALSE),"")</f>
        <v/>
      </c>
      <c r="HP88" s="142" t="str">
        <f t="shared" si="53"/>
        <v/>
      </c>
      <c r="HQ88" s="151" t="str">
        <f t="shared" si="54"/>
        <v/>
      </c>
      <c r="HR88" s="103"/>
      <c r="HS88" s="142" t="str">
        <f>IFERROR(VLOOKUP('2.Datos'!AD88,Listas!$D$37:$E$41,2,FALSE),"")</f>
        <v/>
      </c>
      <c r="HT88" s="142" t="str">
        <f>IFERROR(VLOOKUP('2.Datos'!AE88,Listas!$D$44:$E$48,2,FALSE),"")</f>
        <v/>
      </c>
      <c r="HU88" s="151" t="str">
        <f t="shared" si="56"/>
        <v/>
      </c>
      <c r="HV88" s="151" t="str">
        <f t="shared" si="57"/>
        <v/>
      </c>
      <c r="HW88" s="103"/>
      <c r="HX88" s="142" t="str">
        <f>IFERROR(VLOOKUP('2.Datos'!AH88,Listas!$D$37:$E$41,2,FALSE),"")</f>
        <v/>
      </c>
      <c r="HY88" s="142" t="str">
        <f>IFERROR(VLOOKUP('2.Datos'!AI88,Listas!$D$44:$E$48,2,FALSE),"")</f>
        <v/>
      </c>
      <c r="HZ88" s="151" t="str">
        <f t="shared" si="58"/>
        <v/>
      </c>
      <c r="IA88" s="151" t="str">
        <f t="shared" si="59"/>
        <v/>
      </c>
      <c r="IB88" s="103"/>
      <c r="IC88" s="142" t="str">
        <f>IFERROR(VLOOKUP('2.Datos'!AL88,Listas!$D$37:$E$41,2,FALSE),"")</f>
        <v/>
      </c>
      <c r="ID88" s="142" t="str">
        <f>IFERROR(VLOOKUP('2.Datos'!AM88,Listas!$D$44:$E$48,2,FALSE),"")</f>
        <v/>
      </c>
      <c r="IE88" s="151" t="str">
        <f t="shared" si="60"/>
        <v/>
      </c>
      <c r="IF88" s="151" t="str">
        <f t="shared" si="61"/>
        <v/>
      </c>
      <c r="IG88" s="103"/>
      <c r="IH88" s="142" t="str">
        <f>IFERROR(VLOOKUP('2.Datos'!AP88,Listas!$D$37:$E$41,2,FALSE),"")</f>
        <v/>
      </c>
      <c r="II88" s="142" t="str">
        <f>IFERROR(VLOOKUP('2.Datos'!AQ88,Listas!$D$44:$E$48,2,FALSE),"")</f>
        <v/>
      </c>
      <c r="IJ88" s="151" t="str">
        <f t="shared" si="62"/>
        <v/>
      </c>
      <c r="IK88" s="151" t="str">
        <f t="shared" si="63"/>
        <v/>
      </c>
      <c r="IL88" s="103"/>
      <c r="IM88" s="142" t="str">
        <f>IFERROR(VLOOKUP('2.Datos'!AT88,Listas!$D$37:$E$41,2,FALSE),"")</f>
        <v/>
      </c>
      <c r="IN88" s="142" t="str">
        <f>IFERROR(VLOOKUP('2.Datos'!AU88,Listas!$D$44:$E$48,2,FALSE),"")</f>
        <v/>
      </c>
      <c r="IO88" s="151" t="str">
        <f t="shared" si="64"/>
        <v/>
      </c>
      <c r="IP88" s="151" t="str">
        <f t="shared" si="65"/>
        <v/>
      </c>
      <c r="IQ88" s="103"/>
      <c r="IR88" s="142" t="str">
        <f>IFERROR(VLOOKUP('2.Datos'!AX88,Listas!$D$37:$E$41,2,FALSE),"")</f>
        <v/>
      </c>
      <c r="IS88" s="142" t="str">
        <f>IFERROR(VLOOKUP('2.Datos'!AY88,Listas!$D$44:$E$48,2,FALSE),"")</f>
        <v/>
      </c>
      <c r="IT88" s="151" t="str">
        <f t="shared" si="66"/>
        <v/>
      </c>
      <c r="IU88" s="151" t="str">
        <f t="shared" si="67"/>
        <v/>
      </c>
      <c r="IV88" s="103"/>
      <c r="IW88" s="142" t="str">
        <f>IFERROR(VLOOKUP('2.Datos'!BB88,Listas!$D$37:$E$41,2,FALSE),"")</f>
        <v/>
      </c>
      <c r="IX88" s="142" t="str">
        <f>IFERROR(VLOOKUP('2.Datos'!BC88,Listas!$D$44:$E$48,2,FALSE),"")</f>
        <v/>
      </c>
      <c r="IY88" s="151" t="str">
        <f t="shared" si="68"/>
        <v/>
      </c>
      <c r="IZ88" s="151" t="str">
        <f t="shared" si="69"/>
        <v/>
      </c>
      <c r="JA88" s="103"/>
      <c r="JB88" s="142" t="str">
        <f>IFERROR(VLOOKUP('2.Datos'!BF88,Listas!$D$37:$E$41,2,FALSE),"")</f>
        <v/>
      </c>
      <c r="JC88" s="142" t="str">
        <f>IFERROR(VLOOKUP('2.Datos'!BG88,Listas!$D$44:$E$48,2,FALSE),"")</f>
        <v/>
      </c>
      <c r="JD88" s="151" t="str">
        <f t="shared" si="70"/>
        <v/>
      </c>
      <c r="JE88" s="151" t="str">
        <f t="shared" si="71"/>
        <v/>
      </c>
      <c r="JF88" s="103"/>
      <c r="JG88" s="142" t="str">
        <f>IFERROR(VLOOKUP('2.Datos'!BJ88,Listas!$D$37:$E$41,2,FALSE),"")</f>
        <v/>
      </c>
      <c r="JH88" s="142" t="str">
        <f>IFERROR(VLOOKUP('2.Datos'!BK88,Listas!$D$44:$E$48,2,FALSE),"")</f>
        <v/>
      </c>
      <c r="JI88" s="151" t="str">
        <f t="shared" si="72"/>
        <v/>
      </c>
      <c r="JJ88" s="151" t="str">
        <f t="shared" si="73"/>
        <v/>
      </c>
      <c r="JK88" s="103"/>
      <c r="JL88" s="142" t="str">
        <f>IFERROR(VLOOKUP('2.Datos'!BN88,Listas!$D$37:$E$41,2,FALSE),"")</f>
        <v/>
      </c>
      <c r="JM88" s="142" t="str">
        <f>IFERROR(VLOOKUP('2.Datos'!BO88,Listas!$D$44:$E$48,2,FALSE),"")</f>
        <v/>
      </c>
      <c r="JN88" s="151" t="str">
        <f t="shared" si="74"/>
        <v/>
      </c>
      <c r="JO88" s="151" t="str">
        <f t="shared" si="75"/>
        <v/>
      </c>
      <c r="JP88" s="103"/>
      <c r="JQ88" s="142" t="str">
        <f>IFERROR(VLOOKUP('2.Datos'!BR88,Listas!$D$37:$E$41,2,FALSE),"")</f>
        <v/>
      </c>
      <c r="JR88" s="142" t="str">
        <f>IFERROR(VLOOKUP('2.Datos'!BS88,Listas!$D$44:$E$48,2,FALSE),"")</f>
        <v/>
      </c>
      <c r="JS88" s="151" t="str">
        <f t="shared" si="76"/>
        <v/>
      </c>
      <c r="JT88" s="151" t="str">
        <f t="shared" si="77"/>
        <v/>
      </c>
      <c r="JU88" s="103"/>
      <c r="JV88" s="142" t="str">
        <f>IFERROR(VLOOKUP('2.Datos'!BV88,Listas!$D$37:$E$41,2,FALSE),"")</f>
        <v/>
      </c>
      <c r="JW88" s="142" t="str">
        <f>IFERROR(VLOOKUP('2.Datos'!BW88,Listas!$D$44:$E$48,2,FALSE),"")</f>
        <v/>
      </c>
      <c r="JX88" s="151" t="str">
        <f t="shared" si="78"/>
        <v/>
      </c>
      <c r="JY88" s="151" t="str">
        <f t="shared" si="79"/>
        <v/>
      </c>
      <c r="JZ88" s="103"/>
      <c r="KA88" s="142" t="str">
        <f>IFERROR(VLOOKUP('2.Datos'!BZ88,Listas!$D$37:$E$41,2,FALSE),"")</f>
        <v/>
      </c>
      <c r="KB88" s="142" t="str">
        <f>IFERROR(VLOOKUP('2.Datos'!CA88,Listas!$D$44:$E$48,2,FALSE),"")</f>
        <v/>
      </c>
      <c r="KC88" s="151" t="str">
        <f t="shared" si="80"/>
        <v/>
      </c>
      <c r="KD88" s="151" t="str">
        <f t="shared" si="81"/>
        <v/>
      </c>
      <c r="KE88" s="103"/>
      <c r="KF88" s="142" t="str">
        <f>IFERROR(VLOOKUP('2.Datos'!CD88,Listas!$D$37:$E$41,2,FALSE),"")</f>
        <v/>
      </c>
      <c r="KG88" s="142" t="str">
        <f>IFERROR(VLOOKUP('2.Datos'!CE88,Listas!$D$44:$E$48,2,FALSE),"")</f>
        <v/>
      </c>
      <c r="KH88" s="151" t="str">
        <f t="shared" si="82"/>
        <v/>
      </c>
      <c r="KI88" s="151" t="str">
        <f t="shared" si="83"/>
        <v/>
      </c>
      <c r="KJ88" s="103"/>
      <c r="KK88" s="142" t="str">
        <f>IFERROR(VLOOKUP('2.Datos'!CH88,Listas!$D$37:$E$41,2,FALSE),"")</f>
        <v/>
      </c>
      <c r="KL88" s="142" t="str">
        <f>IFERROR(VLOOKUP('2.Datos'!CI88,Listas!$D$44:$E$48,2,FALSE),"")</f>
        <v/>
      </c>
      <c r="KM88" s="151" t="str">
        <f t="shared" si="84"/>
        <v/>
      </c>
      <c r="KN88" s="151" t="str">
        <f t="shared" si="85"/>
        <v/>
      </c>
      <c r="KO88" s="103"/>
      <c r="KP88" s="142" t="str">
        <f>IFERROR(VLOOKUP('2.Datos'!CL88,Listas!$D$37:$E$41,2,FALSE),"")</f>
        <v/>
      </c>
      <c r="KQ88" s="142" t="str">
        <f>IFERROR(VLOOKUP('2.Datos'!CM88,Listas!$D$44:$E$48,2,FALSE),"")</f>
        <v/>
      </c>
      <c r="KR88" s="151" t="str">
        <f t="shared" si="86"/>
        <v/>
      </c>
      <c r="KS88" s="151" t="str">
        <f t="shared" si="87"/>
        <v/>
      </c>
      <c r="KT88" s="103"/>
      <c r="KU88" s="142" t="str">
        <f>IFERROR(VLOOKUP('2.Datos'!CP88,Listas!$D$37:$E$41,2,FALSE),"")</f>
        <v/>
      </c>
      <c r="KV88" s="142" t="str">
        <f>IFERROR(VLOOKUP('2.Datos'!CQ88,Listas!$D$44:$E$48,2,FALSE),"")</f>
        <v/>
      </c>
      <c r="KW88" s="151" t="str">
        <f t="shared" si="88"/>
        <v/>
      </c>
      <c r="KX88" s="151" t="str">
        <f t="shared" si="89"/>
        <v/>
      </c>
      <c r="KY88" s="103"/>
      <c r="KZ88" s="142" t="str">
        <f>IFERROR(VLOOKUP('2.Datos'!CT88,Listas!$D$37:$E$41,2,FALSE),"")</f>
        <v/>
      </c>
      <c r="LA88" s="142" t="str">
        <f>IFERROR(VLOOKUP('2.Datos'!CU88,Listas!$D$44:$E$48,2,FALSE),"")</f>
        <v/>
      </c>
      <c r="LB88" s="151" t="str">
        <f t="shared" si="90"/>
        <v/>
      </c>
      <c r="LC88" s="151" t="str">
        <f t="shared" si="91"/>
        <v/>
      </c>
      <c r="LD88" s="103"/>
      <c r="LE88" s="142" t="str">
        <f>IFERROR(VLOOKUP('2.Datos'!CX88,Listas!$D$37:$E$41,2,FALSE),"")</f>
        <v/>
      </c>
      <c r="LF88" s="142" t="str">
        <f>IFERROR(VLOOKUP('2.Datos'!CY88,Listas!$D$44:$E$48,2,FALSE),"")</f>
        <v/>
      </c>
      <c r="LG88" s="151" t="str">
        <f t="shared" si="92"/>
        <v/>
      </c>
      <c r="LH88" s="151" t="str">
        <f t="shared" si="93"/>
        <v/>
      </c>
      <c r="LI88" s="103"/>
      <c r="LJ88" s="142" t="str">
        <f>IFERROR(VLOOKUP('2.Datos'!DB88,Listas!$D$37:$E$41,2,FALSE),"")</f>
        <v/>
      </c>
      <c r="LK88" s="142" t="str">
        <f>IFERROR(VLOOKUP('2.Datos'!DC88,Listas!$D$44:$E$48,2,FALSE),"")</f>
        <v/>
      </c>
      <c r="LL88" s="151" t="str">
        <f t="shared" si="94"/>
        <v/>
      </c>
      <c r="LM88" s="151" t="str">
        <f t="shared" si="95"/>
        <v/>
      </c>
      <c r="LN88" s="103"/>
      <c r="LO88" s="142" t="str">
        <f>IFERROR(VLOOKUP('2.Datos'!DF88,Listas!$D$37:$E$41,2,FALSE),"")</f>
        <v/>
      </c>
      <c r="LP88" s="142" t="str">
        <f>IFERROR(VLOOKUP('2.Datos'!DG88,Listas!$D$44:$E$48,2,FALSE),"")</f>
        <v/>
      </c>
      <c r="LQ88" s="151" t="str">
        <f t="shared" si="96"/>
        <v/>
      </c>
      <c r="LR88" s="151" t="str">
        <f t="shared" si="97"/>
        <v/>
      </c>
      <c r="LS88" s="103"/>
      <c r="LT88" s="142" t="str">
        <f>IFERROR(VLOOKUP('2.Datos'!DJ88,Listas!$D$37:$E$41,2,FALSE),"")</f>
        <v/>
      </c>
      <c r="LU88" s="142" t="str">
        <f>IFERROR(VLOOKUP('2.Datos'!DK88,Listas!$D$44:$E$48,2,FALSE),"")</f>
        <v/>
      </c>
      <c r="LV88" s="151" t="str">
        <f t="shared" si="98"/>
        <v/>
      </c>
      <c r="LW88" s="151" t="str">
        <f t="shared" si="99"/>
        <v/>
      </c>
      <c r="LX88" s="103"/>
      <c r="LY88" s="142" t="str">
        <f>IFERROR(VLOOKUP('2.Datos'!DN88,Listas!$D$37:$E$41,2,FALSE),"")</f>
        <v/>
      </c>
      <c r="LZ88" s="142" t="str">
        <f>IFERROR(VLOOKUP('2.Datos'!DO88,Listas!$D$44:$E$48,2,FALSE),"")</f>
        <v/>
      </c>
      <c r="MA88" s="151" t="str">
        <f t="shared" si="100"/>
        <v/>
      </c>
      <c r="MB88" s="151" t="str">
        <f t="shared" si="101"/>
        <v/>
      </c>
      <c r="MC88" s="103"/>
      <c r="MD88" s="142" t="str">
        <f>IFERROR(VLOOKUP('2.Datos'!DR88,Listas!$D$37:$E$41,2,FALSE),"")</f>
        <v/>
      </c>
      <c r="ME88" s="142" t="str">
        <f>IFERROR(VLOOKUP('2.Datos'!DS88,Listas!$D$44:$E$48,2,FALSE),"")</f>
        <v/>
      </c>
      <c r="MF88" s="151" t="str">
        <f t="shared" si="102"/>
        <v/>
      </c>
      <c r="MG88" s="151" t="str">
        <f t="shared" si="103"/>
        <v/>
      </c>
      <c r="MH88"/>
    </row>
    <row r="89" spans="1:346" ht="46.5" customHeight="1" x14ac:dyDescent="0.25">
      <c r="A89" s="232"/>
      <c r="B89" s="223"/>
      <c r="C89" s="223"/>
      <c r="D89" s="225"/>
      <c r="E89" s="225"/>
      <c r="F89" s="226"/>
      <c r="G89" s="223"/>
      <c r="H89" s="226"/>
      <c r="I89" s="226"/>
      <c r="J89" s="226"/>
      <c r="K89" s="226"/>
      <c r="L89" s="227"/>
      <c r="M89" s="224"/>
      <c r="N89" s="228"/>
      <c r="O89" s="228"/>
      <c r="P89" s="228"/>
      <c r="Q89" s="228"/>
      <c r="R89" s="228"/>
      <c r="S89" s="228"/>
      <c r="T89" s="228"/>
      <c r="U89" s="228"/>
      <c r="V89" s="223"/>
      <c r="W89" s="223"/>
      <c r="X89" s="229" t="str">
        <f>IF(AND(HP89&gt;=32,HP89&lt;=80),Listas!$G$36,IF(AND(HP89&gt;=16,HP89&lt;=24),Listas!$G$37,IF(AND(HP89&gt;=5,HP89&lt;=12),Listas!$G$38,IF(AND(HP89&gt;=1,HP89&lt;=4),Listas!$G$39,"-"))))</f>
        <v>-</v>
      </c>
      <c r="Y89" s="230" t="str">
        <f t="shared" si="55"/>
        <v/>
      </c>
      <c r="Z89" s="230" t="str">
        <f>IFERROR(VLOOKUP(L89,Listas!$H$4:$I$8,2,FALSE),"")</f>
        <v/>
      </c>
      <c r="AA89" s="233"/>
      <c r="AB89" s="234"/>
      <c r="AC89" s="231"/>
      <c r="AD89" s="223"/>
      <c r="AE89" s="223"/>
      <c r="AF89" s="113" t="str">
        <f>IF(AND(HU89&gt;=32,HU89&lt;=80),Listas!$G$36,IF(AND(HU89&gt;=16,HU89&lt;=24),Listas!$G$37,IF(AND(HU89&gt;=5,HU89&lt;=12),Listas!$G$38,IF(AND(HU89&gt;=1,HU89&lt;=4),Listas!$G$39,"-"))))</f>
        <v>-</v>
      </c>
      <c r="AG89" s="226"/>
      <c r="AH89" s="223"/>
      <c r="AI89" s="223"/>
      <c r="AJ89" s="113" t="str">
        <f>IF(AND(HZ89&gt;=32,HZ89&lt;=80),Listas!$G$36,IF(AND(HZ89&gt;=16,HZ89&lt;=24),Listas!$G$37,IF(AND(HZ89&gt;=5,HZ89&lt;=12),Listas!$G$38,IF(AND(HZ89&gt;=1,HZ89&lt;=4),Listas!$G$39,"-"))))</f>
        <v>-</v>
      </c>
      <c r="AK89" s="226"/>
      <c r="AL89" s="223"/>
      <c r="AM89" s="223"/>
      <c r="AN89" s="113" t="str">
        <f>IF(AND(IE89&gt;=32,IE89&lt;=80),Listas!$G$36,IF(AND(IE89&gt;=16,IE89&lt;=24),Listas!$G$37,IF(AND(IE89&gt;=5,IE89&lt;=12),Listas!$G$38,IF(AND(IE89&gt;=1,IE89&lt;=4),Listas!$G$39,"-"))))</f>
        <v>-</v>
      </c>
      <c r="AO89" s="226"/>
      <c r="AP89" s="223"/>
      <c r="AQ89" s="223"/>
      <c r="AR89" s="113" t="str">
        <f>IF(AND(IJ89&gt;=32,IJ89&lt;=80),Listas!$G$36,IF(AND(IJ89&gt;=16,IJ89&lt;=24),Listas!$G$37,IF(AND(IJ89&gt;=5,IJ89&lt;=12),Listas!$G$38,IF(AND(IJ89&gt;=1,IJ89&lt;=4),Listas!$G$39,"-"))))</f>
        <v>-</v>
      </c>
      <c r="AS89" s="226"/>
      <c r="AT89" s="223"/>
      <c r="AU89" s="223"/>
      <c r="AV89" s="113" t="str">
        <f>IF(AND(IO89&gt;=32,IO89&lt;=80),Listas!$G$36,IF(AND(IO89&gt;=16,IO89&lt;=24),Listas!$G$37,IF(AND(IO89&gt;=5,IO89&lt;=12),Listas!$G$38,IF(AND(IO89&gt;=1,IO89&lt;=4),Listas!$G$39,"-"))))</f>
        <v>-</v>
      </c>
      <c r="AW89" s="226"/>
      <c r="AX89" s="223"/>
      <c r="AY89" s="223"/>
      <c r="AZ89" s="113" t="str">
        <f>IF(AND(IT89&gt;=32,IT89&lt;=80),Listas!$G$36,IF(AND(IT89&gt;=16,IT89&lt;=24),Listas!$G$37,IF(AND(IT89&gt;=5,IT89&lt;=12),Listas!$G$38,IF(AND(IT89&gt;=1,IT89&lt;=4),Listas!$G$39,"-"))))</f>
        <v>-</v>
      </c>
      <c r="BA89" s="226"/>
      <c r="BB89" s="223"/>
      <c r="BC89" s="223"/>
      <c r="BD89" s="113" t="str">
        <f>IF(AND(IY89&gt;=32,IY89&lt;=80),Listas!$G$36,IF(AND(IY89&gt;=16,IY89&lt;=24),Listas!$G$37,IF(AND(IY89&gt;=5,IY89&lt;=12),Listas!$G$38,IF(AND(IY89&gt;=1,IY89&lt;=4),Listas!$G$39,"-"))))</f>
        <v>-</v>
      </c>
      <c r="BE89" s="226"/>
      <c r="BF89" s="223"/>
      <c r="BG89" s="223"/>
      <c r="BH89" s="113" t="str">
        <f>IF(AND(JD89&gt;=32,JD89&lt;=80),Listas!$G$36,IF(AND(JD89&gt;=16,JD89&lt;=24),Listas!$G$37,IF(AND(JD89&gt;=5,JD89&lt;=12),Listas!$G$38,IF(AND(JD89&gt;=1,JD89&lt;=4),Listas!$G$39,"-"))))</f>
        <v>-</v>
      </c>
      <c r="BI89" s="226"/>
      <c r="BJ89" s="223"/>
      <c r="BK89" s="223"/>
      <c r="BL89" s="113" t="str">
        <f>IF(AND(JI89&gt;=32,JI89&lt;=80),Listas!$G$36,IF(AND(JI89&gt;=16,JI89&lt;=24),Listas!$G$37,IF(AND(JI89&gt;=5,JI89&lt;=12),Listas!$G$38,IF(AND(JI89&gt;=1,JI89&lt;=4),Listas!$G$39,"-"))))</f>
        <v>-</v>
      </c>
      <c r="BM89" s="226"/>
      <c r="BN89" s="223"/>
      <c r="BO89" s="223"/>
      <c r="BP89" s="113" t="str">
        <f>IF(AND(JN89&gt;=32,JN89&lt;=80),Listas!$G$36,IF(AND(JN89&gt;=16,JN89&lt;=24),Listas!$G$37,IF(AND(JN89&gt;=5,JN89&lt;=12),Listas!$G$38,IF(AND(JN89&gt;=1,JN89&lt;=4),Listas!$G$39,"-"))))</f>
        <v>-</v>
      </c>
      <c r="BQ89" s="226"/>
      <c r="BR89" s="223"/>
      <c r="BS89" s="223"/>
      <c r="BT89" s="113" t="str">
        <f>IF(AND(JS89&gt;=32,JS89&lt;=80),Listas!$G$36,IF(AND(JS89&gt;=16,JS89&lt;=24),Listas!$G$37,IF(AND(JS89&gt;=5,JS89&lt;=12),Listas!$G$38,IF(AND(JS89&gt;=1,JS89&lt;=4),Listas!$G$39,"-"))))</f>
        <v>-</v>
      </c>
      <c r="BU89" s="226"/>
      <c r="BV89" s="223"/>
      <c r="BW89" s="223"/>
      <c r="BX89" s="113" t="str">
        <f>IF(AND(JX89&gt;=32,JX89&lt;=80),Listas!$G$36,IF(AND(JX89&gt;=16,JX89&lt;=24),Listas!$G$37,IF(AND(JX89&gt;=5,JX89&lt;=12),Listas!$G$38,IF(AND(JX89&gt;=1,JX89&lt;=4),Listas!$G$39,"-"))))</f>
        <v>-</v>
      </c>
      <c r="BY89" s="226"/>
      <c r="BZ89" s="223"/>
      <c r="CA89" s="223"/>
      <c r="CB89" s="113" t="str">
        <f>IF(AND(KC89&gt;=32,KC89&lt;=80),Listas!$G$36,IF(AND(KC89&gt;=16,KC89&lt;=24),Listas!$G$37,IF(AND(KC89&gt;=5,KC89&lt;=12),Listas!$G$38,IF(AND(KC89&gt;=1,KC89&lt;=4),Listas!$G$39,"-"))))</f>
        <v>-</v>
      </c>
      <c r="CC89" s="226"/>
      <c r="CD89" s="223"/>
      <c r="CE89" s="223"/>
      <c r="CF89" s="113" t="str">
        <f>IF(AND(KH89&gt;=32,KH89&lt;=80),Listas!$G$36,IF(AND(KH89&gt;=16,KH89&lt;=24),Listas!$G$37,IF(AND(KH89&gt;=5,KH89&lt;=12),Listas!$G$38,IF(AND(KH89&gt;=1,KH89&lt;=4),Listas!$G$39,"-"))))</f>
        <v>-</v>
      </c>
      <c r="CG89" s="226"/>
      <c r="CH89" s="223"/>
      <c r="CI89" s="223"/>
      <c r="CJ89" s="113" t="str">
        <f>IF(AND(KM89&gt;=32,KM89&lt;=80),Listas!$G$36,IF(AND(KM89&gt;=16,KM89&lt;=24),Listas!$G$37,IF(AND(KM89&gt;=5,KM89&lt;=12),Listas!$G$38,IF(AND(KM89&gt;=1,KM89&lt;=4),Listas!$G$39,"-"))))</f>
        <v>-</v>
      </c>
      <c r="CK89" s="226"/>
      <c r="CL89" s="223"/>
      <c r="CM89" s="223"/>
      <c r="CN89" s="113" t="str">
        <f>IF(AND(KR89&gt;=32,KR89&lt;=80),Listas!$G$36,IF(AND(KR89&gt;=16,KR89&lt;=24),Listas!$G$37,IF(AND(KR89&gt;=5,KR89&lt;=12),Listas!$G$38,IF(AND(KR89&gt;=1,KR89&lt;=4),Listas!$G$39,"-"))))</f>
        <v>-</v>
      </c>
      <c r="CO89" s="226"/>
      <c r="CP89" s="223"/>
      <c r="CQ89" s="223"/>
      <c r="CR89" s="113" t="str">
        <f>IF(AND(KW89&gt;=32,KW89&lt;=80),Listas!$G$36,IF(AND(KW89&gt;=16,KW89&lt;=24),Listas!$G$37,IF(AND(KW89&gt;=5,KW89&lt;=12),Listas!$G$38,IF(AND(KW89&gt;=1,KW89&lt;=4),Listas!$G$39,"-"))))</f>
        <v>-</v>
      </c>
      <c r="CS89" s="226"/>
      <c r="CT89" s="223"/>
      <c r="CU89" s="223"/>
      <c r="CV89" s="113" t="str">
        <f>IF(AND(LB89&gt;=32,LB89&lt;=80),Listas!$G$36,IF(AND(LB89&gt;=16,LB89&lt;=24),Listas!$G$37,IF(AND(LB89&gt;=5,LB89&lt;=12),Listas!$G$38,IF(AND(LB89&gt;=1,LB89&lt;=4),Listas!$G$39,"-"))))</f>
        <v>-</v>
      </c>
      <c r="CW89" s="226"/>
      <c r="CX89" s="223"/>
      <c r="CY89" s="223"/>
      <c r="CZ89" s="113" t="str">
        <f>IF(AND(LG89&gt;=32,LG89&lt;=80),Listas!$G$36,IF(AND(LG89&gt;=16,LG89&lt;=24),Listas!$G$37,IF(AND(LG89&gt;=5,LG89&lt;=12),Listas!$G$38,IF(AND(LG89&gt;=1,LG89&lt;=4),Listas!$G$39,"-"))))</f>
        <v>-</v>
      </c>
      <c r="DA89" s="226"/>
      <c r="DB89" s="223"/>
      <c r="DC89" s="223"/>
      <c r="DD89" s="113" t="str">
        <f>IF(AND(LL89&gt;=32,LL89&lt;=80),Listas!$G$36,IF(AND(LL89&gt;=16,LL89&lt;=24),Listas!$G$37,IF(AND(LL89&gt;=5,LL89&lt;=12),Listas!$G$38,IF(AND(LL89&gt;=1,LL89&lt;=4),Listas!$G$39,"-"))))</f>
        <v>-</v>
      </c>
      <c r="DE89" s="226"/>
      <c r="DF89" s="223"/>
      <c r="DG89" s="223"/>
      <c r="DH89" s="113" t="str">
        <f>IF(AND(LQ89&gt;=32,LQ89&lt;=80),Listas!$G$36,IF(AND(LQ89&gt;=16,LQ89&lt;=24),Listas!$G$37,IF(AND(LQ89&gt;=5,LQ89&lt;=12),Listas!$G$38,IF(AND(LQ89&gt;=1,LQ89&lt;=4),Listas!$G$39,"-"))))</f>
        <v>-</v>
      </c>
      <c r="DI89" s="226"/>
      <c r="DJ89" s="223"/>
      <c r="DK89" s="223"/>
      <c r="DL89" s="113" t="str">
        <f>IF(AND(LV89&gt;=32,LV89&lt;=80),Listas!$G$36,IF(AND(LV89&gt;=16,LV89&lt;=24),Listas!$G$37,IF(AND(LV89&gt;=5,LV89&lt;=12),Listas!$G$38,IF(AND(LV89&gt;=1,LV89&lt;=4),Listas!$G$39,"-"))))</f>
        <v>-</v>
      </c>
      <c r="DM89" s="226"/>
      <c r="DN89" s="223"/>
      <c r="DO89" s="223"/>
      <c r="DP89" s="113" t="str">
        <f>IF(AND(MA89&gt;=32,MA89&lt;=80),Listas!$G$36,IF(AND(MA89&gt;=16,MA89&lt;=24),Listas!$G$37,IF(AND(MA89&gt;=5,MA89&lt;=12),Listas!$G$38,IF(AND(MA89&gt;=1,MA89&lt;=4),Listas!$G$39,"-"))))</f>
        <v>-</v>
      </c>
      <c r="DQ89" s="226"/>
      <c r="DR89" s="223"/>
      <c r="DS89" s="223"/>
      <c r="DT89" s="113" t="str">
        <f>IF(AND(MF89&gt;=32,MF89&lt;=80),Listas!$G$36,IF(AND(MF89&gt;=16,MF89&lt;=24),Listas!$G$37,IF(AND(MF89&gt;=5,MF89&lt;=12),Listas!$G$38,IF(AND(MF89&gt;=1,MF89&lt;=4),Listas!$G$39,"-"))))</f>
        <v>-</v>
      </c>
      <c r="HM89" s="150" t="str">
        <f>IF('2.Datos'!A89&lt;&gt;"",'2.Datos'!A89,"")</f>
        <v/>
      </c>
      <c r="HN89" s="142" t="str">
        <f>IFERROR(VLOOKUP('2.Datos'!V89,Listas!$D$37:$E$41,2,FALSE),"")</f>
        <v/>
      </c>
      <c r="HO89" s="142" t="str">
        <f>IFERROR(VLOOKUP('2.Datos'!W89,Listas!$D$44:$E$48,2,FALSE),"")</f>
        <v/>
      </c>
      <c r="HP89" s="142" t="str">
        <f t="shared" si="53"/>
        <v/>
      </c>
      <c r="HQ89" s="151" t="str">
        <f t="shared" si="54"/>
        <v/>
      </c>
      <c r="HR89" s="103"/>
      <c r="HS89" s="142" t="str">
        <f>IFERROR(VLOOKUP('2.Datos'!AD89,Listas!$D$37:$E$41,2,FALSE),"")</f>
        <v/>
      </c>
      <c r="HT89" s="142" t="str">
        <f>IFERROR(VLOOKUP('2.Datos'!AE89,Listas!$D$44:$E$48,2,FALSE),"")</f>
        <v/>
      </c>
      <c r="HU89" s="151" t="str">
        <f t="shared" si="56"/>
        <v/>
      </c>
      <c r="HV89" s="151" t="str">
        <f t="shared" si="57"/>
        <v/>
      </c>
      <c r="HW89" s="103"/>
      <c r="HX89" s="142" t="str">
        <f>IFERROR(VLOOKUP('2.Datos'!AH89,Listas!$D$37:$E$41,2,FALSE),"")</f>
        <v/>
      </c>
      <c r="HY89" s="142" t="str">
        <f>IFERROR(VLOOKUP('2.Datos'!AI89,Listas!$D$44:$E$48,2,FALSE),"")</f>
        <v/>
      </c>
      <c r="HZ89" s="151" t="str">
        <f t="shared" si="58"/>
        <v/>
      </c>
      <c r="IA89" s="151" t="str">
        <f t="shared" si="59"/>
        <v/>
      </c>
      <c r="IB89" s="103"/>
      <c r="IC89" s="142" t="str">
        <f>IFERROR(VLOOKUP('2.Datos'!AL89,Listas!$D$37:$E$41,2,FALSE),"")</f>
        <v/>
      </c>
      <c r="ID89" s="142" t="str">
        <f>IFERROR(VLOOKUP('2.Datos'!AM89,Listas!$D$44:$E$48,2,FALSE),"")</f>
        <v/>
      </c>
      <c r="IE89" s="151" t="str">
        <f t="shared" si="60"/>
        <v/>
      </c>
      <c r="IF89" s="151" t="str">
        <f t="shared" si="61"/>
        <v/>
      </c>
      <c r="IG89" s="103"/>
      <c r="IH89" s="142" t="str">
        <f>IFERROR(VLOOKUP('2.Datos'!AP89,Listas!$D$37:$E$41,2,FALSE),"")</f>
        <v/>
      </c>
      <c r="II89" s="142" t="str">
        <f>IFERROR(VLOOKUP('2.Datos'!AQ89,Listas!$D$44:$E$48,2,FALSE),"")</f>
        <v/>
      </c>
      <c r="IJ89" s="151" t="str">
        <f t="shared" si="62"/>
        <v/>
      </c>
      <c r="IK89" s="151" t="str">
        <f t="shared" si="63"/>
        <v/>
      </c>
      <c r="IL89" s="103"/>
      <c r="IM89" s="142" t="str">
        <f>IFERROR(VLOOKUP('2.Datos'!AT89,Listas!$D$37:$E$41,2,FALSE),"")</f>
        <v/>
      </c>
      <c r="IN89" s="142" t="str">
        <f>IFERROR(VLOOKUP('2.Datos'!AU89,Listas!$D$44:$E$48,2,FALSE),"")</f>
        <v/>
      </c>
      <c r="IO89" s="151" t="str">
        <f t="shared" si="64"/>
        <v/>
      </c>
      <c r="IP89" s="151" t="str">
        <f t="shared" si="65"/>
        <v/>
      </c>
      <c r="IQ89" s="103"/>
      <c r="IR89" s="142" t="str">
        <f>IFERROR(VLOOKUP('2.Datos'!AX89,Listas!$D$37:$E$41,2,FALSE),"")</f>
        <v/>
      </c>
      <c r="IS89" s="142" t="str">
        <f>IFERROR(VLOOKUP('2.Datos'!AY89,Listas!$D$44:$E$48,2,FALSE),"")</f>
        <v/>
      </c>
      <c r="IT89" s="151" t="str">
        <f t="shared" si="66"/>
        <v/>
      </c>
      <c r="IU89" s="151" t="str">
        <f t="shared" si="67"/>
        <v/>
      </c>
      <c r="IV89" s="103"/>
      <c r="IW89" s="142" t="str">
        <f>IFERROR(VLOOKUP('2.Datos'!BB89,Listas!$D$37:$E$41,2,FALSE),"")</f>
        <v/>
      </c>
      <c r="IX89" s="142" t="str">
        <f>IFERROR(VLOOKUP('2.Datos'!BC89,Listas!$D$44:$E$48,2,FALSE),"")</f>
        <v/>
      </c>
      <c r="IY89" s="151" t="str">
        <f t="shared" si="68"/>
        <v/>
      </c>
      <c r="IZ89" s="151" t="str">
        <f t="shared" si="69"/>
        <v/>
      </c>
      <c r="JA89" s="103"/>
      <c r="JB89" s="142" t="str">
        <f>IFERROR(VLOOKUP('2.Datos'!BF89,Listas!$D$37:$E$41,2,FALSE),"")</f>
        <v/>
      </c>
      <c r="JC89" s="142" t="str">
        <f>IFERROR(VLOOKUP('2.Datos'!BG89,Listas!$D$44:$E$48,2,FALSE),"")</f>
        <v/>
      </c>
      <c r="JD89" s="151" t="str">
        <f t="shared" si="70"/>
        <v/>
      </c>
      <c r="JE89" s="151" t="str">
        <f t="shared" si="71"/>
        <v/>
      </c>
      <c r="JF89" s="103"/>
      <c r="JG89" s="142" t="str">
        <f>IFERROR(VLOOKUP('2.Datos'!BJ89,Listas!$D$37:$E$41,2,FALSE),"")</f>
        <v/>
      </c>
      <c r="JH89" s="142" t="str">
        <f>IFERROR(VLOOKUP('2.Datos'!BK89,Listas!$D$44:$E$48,2,FALSE),"")</f>
        <v/>
      </c>
      <c r="JI89" s="151" t="str">
        <f t="shared" si="72"/>
        <v/>
      </c>
      <c r="JJ89" s="151" t="str">
        <f t="shared" si="73"/>
        <v/>
      </c>
      <c r="JK89" s="103"/>
      <c r="JL89" s="142" t="str">
        <f>IFERROR(VLOOKUP('2.Datos'!BN89,Listas!$D$37:$E$41,2,FALSE),"")</f>
        <v/>
      </c>
      <c r="JM89" s="142" t="str">
        <f>IFERROR(VLOOKUP('2.Datos'!BO89,Listas!$D$44:$E$48,2,FALSE),"")</f>
        <v/>
      </c>
      <c r="JN89" s="151" t="str">
        <f t="shared" si="74"/>
        <v/>
      </c>
      <c r="JO89" s="151" t="str">
        <f t="shared" si="75"/>
        <v/>
      </c>
      <c r="JP89" s="103"/>
      <c r="JQ89" s="142" t="str">
        <f>IFERROR(VLOOKUP('2.Datos'!BR89,Listas!$D$37:$E$41,2,FALSE),"")</f>
        <v/>
      </c>
      <c r="JR89" s="142" t="str">
        <f>IFERROR(VLOOKUP('2.Datos'!BS89,Listas!$D$44:$E$48,2,FALSE),"")</f>
        <v/>
      </c>
      <c r="JS89" s="151" t="str">
        <f t="shared" si="76"/>
        <v/>
      </c>
      <c r="JT89" s="151" t="str">
        <f t="shared" si="77"/>
        <v/>
      </c>
      <c r="JU89" s="103"/>
      <c r="JV89" s="142" t="str">
        <f>IFERROR(VLOOKUP('2.Datos'!BV89,Listas!$D$37:$E$41,2,FALSE),"")</f>
        <v/>
      </c>
      <c r="JW89" s="142" t="str">
        <f>IFERROR(VLOOKUP('2.Datos'!BW89,Listas!$D$44:$E$48,2,FALSE),"")</f>
        <v/>
      </c>
      <c r="JX89" s="151" t="str">
        <f t="shared" si="78"/>
        <v/>
      </c>
      <c r="JY89" s="151" t="str">
        <f t="shared" si="79"/>
        <v/>
      </c>
      <c r="JZ89" s="103"/>
      <c r="KA89" s="142" t="str">
        <f>IFERROR(VLOOKUP('2.Datos'!BZ89,Listas!$D$37:$E$41,2,FALSE),"")</f>
        <v/>
      </c>
      <c r="KB89" s="142" t="str">
        <f>IFERROR(VLOOKUP('2.Datos'!CA89,Listas!$D$44:$E$48,2,FALSE),"")</f>
        <v/>
      </c>
      <c r="KC89" s="151" t="str">
        <f t="shared" si="80"/>
        <v/>
      </c>
      <c r="KD89" s="151" t="str">
        <f t="shared" si="81"/>
        <v/>
      </c>
      <c r="KE89" s="103"/>
      <c r="KF89" s="142" t="str">
        <f>IFERROR(VLOOKUP('2.Datos'!CD89,Listas!$D$37:$E$41,2,FALSE),"")</f>
        <v/>
      </c>
      <c r="KG89" s="142" t="str">
        <f>IFERROR(VLOOKUP('2.Datos'!CE89,Listas!$D$44:$E$48,2,FALSE),"")</f>
        <v/>
      </c>
      <c r="KH89" s="151" t="str">
        <f t="shared" si="82"/>
        <v/>
      </c>
      <c r="KI89" s="151" t="str">
        <f t="shared" si="83"/>
        <v/>
      </c>
      <c r="KJ89" s="103"/>
      <c r="KK89" s="142" t="str">
        <f>IFERROR(VLOOKUP('2.Datos'!CH89,Listas!$D$37:$E$41,2,FALSE),"")</f>
        <v/>
      </c>
      <c r="KL89" s="142" t="str">
        <f>IFERROR(VLOOKUP('2.Datos'!CI89,Listas!$D$44:$E$48,2,FALSE),"")</f>
        <v/>
      </c>
      <c r="KM89" s="151" t="str">
        <f t="shared" si="84"/>
        <v/>
      </c>
      <c r="KN89" s="151" t="str">
        <f t="shared" si="85"/>
        <v/>
      </c>
      <c r="KO89" s="103"/>
      <c r="KP89" s="142" t="str">
        <f>IFERROR(VLOOKUP('2.Datos'!CL89,Listas!$D$37:$E$41,2,FALSE),"")</f>
        <v/>
      </c>
      <c r="KQ89" s="142" t="str">
        <f>IFERROR(VLOOKUP('2.Datos'!CM89,Listas!$D$44:$E$48,2,FALSE),"")</f>
        <v/>
      </c>
      <c r="KR89" s="151" t="str">
        <f t="shared" si="86"/>
        <v/>
      </c>
      <c r="KS89" s="151" t="str">
        <f t="shared" si="87"/>
        <v/>
      </c>
      <c r="KT89" s="103"/>
      <c r="KU89" s="142" t="str">
        <f>IFERROR(VLOOKUP('2.Datos'!CP89,Listas!$D$37:$E$41,2,FALSE),"")</f>
        <v/>
      </c>
      <c r="KV89" s="142" t="str">
        <f>IFERROR(VLOOKUP('2.Datos'!CQ89,Listas!$D$44:$E$48,2,FALSE),"")</f>
        <v/>
      </c>
      <c r="KW89" s="151" t="str">
        <f t="shared" si="88"/>
        <v/>
      </c>
      <c r="KX89" s="151" t="str">
        <f t="shared" si="89"/>
        <v/>
      </c>
      <c r="KY89" s="103"/>
      <c r="KZ89" s="142" t="str">
        <f>IFERROR(VLOOKUP('2.Datos'!CT89,Listas!$D$37:$E$41,2,FALSE),"")</f>
        <v/>
      </c>
      <c r="LA89" s="142" t="str">
        <f>IFERROR(VLOOKUP('2.Datos'!CU89,Listas!$D$44:$E$48,2,FALSE),"")</f>
        <v/>
      </c>
      <c r="LB89" s="151" t="str">
        <f t="shared" si="90"/>
        <v/>
      </c>
      <c r="LC89" s="151" t="str">
        <f t="shared" si="91"/>
        <v/>
      </c>
      <c r="LD89" s="103"/>
      <c r="LE89" s="142" t="str">
        <f>IFERROR(VLOOKUP('2.Datos'!CX89,Listas!$D$37:$E$41,2,FALSE),"")</f>
        <v/>
      </c>
      <c r="LF89" s="142" t="str">
        <f>IFERROR(VLOOKUP('2.Datos'!CY89,Listas!$D$44:$E$48,2,FALSE),"")</f>
        <v/>
      </c>
      <c r="LG89" s="151" t="str">
        <f t="shared" si="92"/>
        <v/>
      </c>
      <c r="LH89" s="151" t="str">
        <f t="shared" si="93"/>
        <v/>
      </c>
      <c r="LI89" s="103"/>
      <c r="LJ89" s="142" t="str">
        <f>IFERROR(VLOOKUP('2.Datos'!DB89,Listas!$D$37:$E$41,2,FALSE),"")</f>
        <v/>
      </c>
      <c r="LK89" s="142" t="str">
        <f>IFERROR(VLOOKUP('2.Datos'!DC89,Listas!$D$44:$E$48,2,FALSE),"")</f>
        <v/>
      </c>
      <c r="LL89" s="151" t="str">
        <f t="shared" si="94"/>
        <v/>
      </c>
      <c r="LM89" s="151" t="str">
        <f t="shared" si="95"/>
        <v/>
      </c>
      <c r="LN89" s="103"/>
      <c r="LO89" s="142" t="str">
        <f>IFERROR(VLOOKUP('2.Datos'!DF89,Listas!$D$37:$E$41,2,FALSE),"")</f>
        <v/>
      </c>
      <c r="LP89" s="142" t="str">
        <f>IFERROR(VLOOKUP('2.Datos'!DG89,Listas!$D$44:$E$48,2,FALSE),"")</f>
        <v/>
      </c>
      <c r="LQ89" s="151" t="str">
        <f t="shared" si="96"/>
        <v/>
      </c>
      <c r="LR89" s="151" t="str">
        <f t="shared" si="97"/>
        <v/>
      </c>
      <c r="LS89" s="103"/>
      <c r="LT89" s="142" t="str">
        <f>IFERROR(VLOOKUP('2.Datos'!DJ89,Listas!$D$37:$E$41,2,FALSE),"")</f>
        <v/>
      </c>
      <c r="LU89" s="142" t="str">
        <f>IFERROR(VLOOKUP('2.Datos'!DK89,Listas!$D$44:$E$48,2,FALSE),"")</f>
        <v/>
      </c>
      <c r="LV89" s="151" t="str">
        <f t="shared" si="98"/>
        <v/>
      </c>
      <c r="LW89" s="151" t="str">
        <f t="shared" si="99"/>
        <v/>
      </c>
      <c r="LX89" s="103"/>
      <c r="LY89" s="142" t="str">
        <f>IFERROR(VLOOKUP('2.Datos'!DN89,Listas!$D$37:$E$41,2,FALSE),"")</f>
        <v/>
      </c>
      <c r="LZ89" s="142" t="str">
        <f>IFERROR(VLOOKUP('2.Datos'!DO89,Listas!$D$44:$E$48,2,FALSE),"")</f>
        <v/>
      </c>
      <c r="MA89" s="151" t="str">
        <f t="shared" si="100"/>
        <v/>
      </c>
      <c r="MB89" s="151" t="str">
        <f t="shared" si="101"/>
        <v/>
      </c>
      <c r="MC89" s="103"/>
      <c r="MD89" s="142" t="str">
        <f>IFERROR(VLOOKUP('2.Datos'!DR89,Listas!$D$37:$E$41,2,FALSE),"")</f>
        <v/>
      </c>
      <c r="ME89" s="142" t="str">
        <f>IFERROR(VLOOKUP('2.Datos'!DS89,Listas!$D$44:$E$48,2,FALSE),"")</f>
        <v/>
      </c>
      <c r="MF89" s="151" t="str">
        <f t="shared" si="102"/>
        <v/>
      </c>
      <c r="MG89" s="151" t="str">
        <f t="shared" si="103"/>
        <v/>
      </c>
      <c r="MH89"/>
    </row>
    <row r="90" spans="1:346" ht="46.5" customHeight="1" x14ac:dyDescent="0.25">
      <c r="A90" s="232"/>
      <c r="B90" s="223"/>
      <c r="C90" s="223"/>
      <c r="D90" s="225"/>
      <c r="E90" s="225"/>
      <c r="F90" s="226"/>
      <c r="G90" s="223"/>
      <c r="H90" s="226"/>
      <c r="I90" s="226"/>
      <c r="J90" s="226"/>
      <c r="K90" s="226"/>
      <c r="L90" s="227"/>
      <c r="M90" s="224"/>
      <c r="N90" s="228"/>
      <c r="O90" s="228"/>
      <c r="P90" s="228"/>
      <c r="Q90" s="228"/>
      <c r="R90" s="228"/>
      <c r="S90" s="228"/>
      <c r="T90" s="228"/>
      <c r="U90" s="228"/>
      <c r="V90" s="223"/>
      <c r="W90" s="223"/>
      <c r="X90" s="229" t="str">
        <f>IF(AND(HP90&gt;=32,HP90&lt;=80),Listas!$G$36,IF(AND(HP90&gt;=16,HP90&lt;=24),Listas!$G$37,IF(AND(HP90&gt;=5,HP90&lt;=12),Listas!$G$38,IF(AND(HP90&gt;=1,HP90&lt;=4),Listas!$G$39,"-"))))</f>
        <v>-</v>
      </c>
      <c r="Y90" s="230" t="str">
        <f t="shared" si="55"/>
        <v/>
      </c>
      <c r="Z90" s="230" t="str">
        <f>IFERROR(VLOOKUP(L90,Listas!$H$4:$I$8,2,FALSE),"")</f>
        <v/>
      </c>
      <c r="AA90" s="233"/>
      <c r="AB90" s="234"/>
      <c r="AC90" s="231"/>
      <c r="AD90" s="223"/>
      <c r="AE90" s="223"/>
      <c r="AF90" s="113" t="str">
        <f>IF(AND(HU90&gt;=32,HU90&lt;=80),Listas!$G$36,IF(AND(HU90&gt;=16,HU90&lt;=24),Listas!$G$37,IF(AND(HU90&gt;=5,HU90&lt;=12),Listas!$G$38,IF(AND(HU90&gt;=1,HU90&lt;=4),Listas!$G$39,"-"))))</f>
        <v>-</v>
      </c>
      <c r="AG90" s="226"/>
      <c r="AH90" s="223"/>
      <c r="AI90" s="223"/>
      <c r="AJ90" s="113" t="str">
        <f>IF(AND(HZ90&gt;=32,HZ90&lt;=80),Listas!$G$36,IF(AND(HZ90&gt;=16,HZ90&lt;=24),Listas!$G$37,IF(AND(HZ90&gt;=5,HZ90&lt;=12),Listas!$G$38,IF(AND(HZ90&gt;=1,HZ90&lt;=4),Listas!$G$39,"-"))))</f>
        <v>-</v>
      </c>
      <c r="AK90" s="226"/>
      <c r="AL90" s="223"/>
      <c r="AM90" s="223"/>
      <c r="AN90" s="113" t="str">
        <f>IF(AND(IE90&gt;=32,IE90&lt;=80),Listas!$G$36,IF(AND(IE90&gt;=16,IE90&lt;=24),Listas!$G$37,IF(AND(IE90&gt;=5,IE90&lt;=12),Listas!$G$38,IF(AND(IE90&gt;=1,IE90&lt;=4),Listas!$G$39,"-"))))</f>
        <v>-</v>
      </c>
      <c r="AO90" s="226"/>
      <c r="AP90" s="223"/>
      <c r="AQ90" s="223"/>
      <c r="AR90" s="113" t="str">
        <f>IF(AND(IJ90&gt;=32,IJ90&lt;=80),Listas!$G$36,IF(AND(IJ90&gt;=16,IJ90&lt;=24),Listas!$G$37,IF(AND(IJ90&gt;=5,IJ90&lt;=12),Listas!$G$38,IF(AND(IJ90&gt;=1,IJ90&lt;=4),Listas!$G$39,"-"))))</f>
        <v>-</v>
      </c>
      <c r="AS90" s="226"/>
      <c r="AT90" s="223"/>
      <c r="AU90" s="223"/>
      <c r="AV90" s="113" t="str">
        <f>IF(AND(IO90&gt;=32,IO90&lt;=80),Listas!$G$36,IF(AND(IO90&gt;=16,IO90&lt;=24),Listas!$G$37,IF(AND(IO90&gt;=5,IO90&lt;=12),Listas!$G$38,IF(AND(IO90&gt;=1,IO90&lt;=4),Listas!$G$39,"-"))))</f>
        <v>-</v>
      </c>
      <c r="AW90" s="226"/>
      <c r="AX90" s="223"/>
      <c r="AY90" s="223"/>
      <c r="AZ90" s="113" t="str">
        <f>IF(AND(IT90&gt;=32,IT90&lt;=80),Listas!$G$36,IF(AND(IT90&gt;=16,IT90&lt;=24),Listas!$G$37,IF(AND(IT90&gt;=5,IT90&lt;=12),Listas!$G$38,IF(AND(IT90&gt;=1,IT90&lt;=4),Listas!$G$39,"-"))))</f>
        <v>-</v>
      </c>
      <c r="BA90" s="226"/>
      <c r="BB90" s="223"/>
      <c r="BC90" s="223"/>
      <c r="BD90" s="113" t="str">
        <f>IF(AND(IY90&gt;=32,IY90&lt;=80),Listas!$G$36,IF(AND(IY90&gt;=16,IY90&lt;=24),Listas!$G$37,IF(AND(IY90&gt;=5,IY90&lt;=12),Listas!$G$38,IF(AND(IY90&gt;=1,IY90&lt;=4),Listas!$G$39,"-"))))</f>
        <v>-</v>
      </c>
      <c r="BE90" s="226"/>
      <c r="BF90" s="223"/>
      <c r="BG90" s="223"/>
      <c r="BH90" s="113" t="str">
        <f>IF(AND(JD90&gt;=32,JD90&lt;=80),Listas!$G$36,IF(AND(JD90&gt;=16,JD90&lt;=24),Listas!$G$37,IF(AND(JD90&gt;=5,JD90&lt;=12),Listas!$G$38,IF(AND(JD90&gt;=1,JD90&lt;=4),Listas!$G$39,"-"))))</f>
        <v>-</v>
      </c>
      <c r="BI90" s="226"/>
      <c r="BJ90" s="223"/>
      <c r="BK90" s="223"/>
      <c r="BL90" s="113" t="str">
        <f>IF(AND(JI90&gt;=32,JI90&lt;=80),Listas!$G$36,IF(AND(JI90&gt;=16,JI90&lt;=24),Listas!$G$37,IF(AND(JI90&gt;=5,JI90&lt;=12),Listas!$G$38,IF(AND(JI90&gt;=1,JI90&lt;=4),Listas!$G$39,"-"))))</f>
        <v>-</v>
      </c>
      <c r="BM90" s="226"/>
      <c r="BN90" s="223"/>
      <c r="BO90" s="223"/>
      <c r="BP90" s="113" t="str">
        <f>IF(AND(JN90&gt;=32,JN90&lt;=80),Listas!$G$36,IF(AND(JN90&gt;=16,JN90&lt;=24),Listas!$G$37,IF(AND(JN90&gt;=5,JN90&lt;=12),Listas!$G$38,IF(AND(JN90&gt;=1,JN90&lt;=4),Listas!$G$39,"-"))))</f>
        <v>-</v>
      </c>
      <c r="BQ90" s="226"/>
      <c r="BR90" s="223"/>
      <c r="BS90" s="223"/>
      <c r="BT90" s="113" t="str">
        <f>IF(AND(JS90&gt;=32,JS90&lt;=80),Listas!$G$36,IF(AND(JS90&gt;=16,JS90&lt;=24),Listas!$G$37,IF(AND(JS90&gt;=5,JS90&lt;=12),Listas!$G$38,IF(AND(JS90&gt;=1,JS90&lt;=4),Listas!$G$39,"-"))))</f>
        <v>-</v>
      </c>
      <c r="BU90" s="226"/>
      <c r="BV90" s="223"/>
      <c r="BW90" s="223"/>
      <c r="BX90" s="113" t="str">
        <f>IF(AND(JX90&gt;=32,JX90&lt;=80),Listas!$G$36,IF(AND(JX90&gt;=16,JX90&lt;=24),Listas!$G$37,IF(AND(JX90&gt;=5,JX90&lt;=12),Listas!$G$38,IF(AND(JX90&gt;=1,JX90&lt;=4),Listas!$G$39,"-"))))</f>
        <v>-</v>
      </c>
      <c r="BY90" s="226"/>
      <c r="BZ90" s="223"/>
      <c r="CA90" s="223"/>
      <c r="CB90" s="113" t="str">
        <f>IF(AND(KC90&gt;=32,KC90&lt;=80),Listas!$G$36,IF(AND(KC90&gt;=16,KC90&lt;=24),Listas!$G$37,IF(AND(KC90&gt;=5,KC90&lt;=12),Listas!$G$38,IF(AND(KC90&gt;=1,KC90&lt;=4),Listas!$G$39,"-"))))</f>
        <v>-</v>
      </c>
      <c r="CC90" s="226"/>
      <c r="CD90" s="223"/>
      <c r="CE90" s="223"/>
      <c r="CF90" s="113" t="str">
        <f>IF(AND(KH90&gt;=32,KH90&lt;=80),Listas!$G$36,IF(AND(KH90&gt;=16,KH90&lt;=24),Listas!$G$37,IF(AND(KH90&gt;=5,KH90&lt;=12),Listas!$G$38,IF(AND(KH90&gt;=1,KH90&lt;=4),Listas!$G$39,"-"))))</f>
        <v>-</v>
      </c>
      <c r="CG90" s="226"/>
      <c r="CH90" s="223"/>
      <c r="CI90" s="223"/>
      <c r="CJ90" s="113" t="str">
        <f>IF(AND(KM90&gt;=32,KM90&lt;=80),Listas!$G$36,IF(AND(KM90&gt;=16,KM90&lt;=24),Listas!$G$37,IF(AND(KM90&gt;=5,KM90&lt;=12),Listas!$G$38,IF(AND(KM90&gt;=1,KM90&lt;=4),Listas!$G$39,"-"))))</f>
        <v>-</v>
      </c>
      <c r="CK90" s="226"/>
      <c r="CL90" s="223"/>
      <c r="CM90" s="223"/>
      <c r="CN90" s="113" t="str">
        <f>IF(AND(KR90&gt;=32,KR90&lt;=80),Listas!$G$36,IF(AND(KR90&gt;=16,KR90&lt;=24),Listas!$G$37,IF(AND(KR90&gt;=5,KR90&lt;=12),Listas!$G$38,IF(AND(KR90&gt;=1,KR90&lt;=4),Listas!$G$39,"-"))))</f>
        <v>-</v>
      </c>
      <c r="CO90" s="226"/>
      <c r="CP90" s="223"/>
      <c r="CQ90" s="223"/>
      <c r="CR90" s="113" t="str">
        <f>IF(AND(KW90&gt;=32,KW90&lt;=80),Listas!$G$36,IF(AND(KW90&gt;=16,KW90&lt;=24),Listas!$G$37,IF(AND(KW90&gt;=5,KW90&lt;=12),Listas!$G$38,IF(AND(KW90&gt;=1,KW90&lt;=4),Listas!$G$39,"-"))))</f>
        <v>-</v>
      </c>
      <c r="CS90" s="226"/>
      <c r="CT90" s="223"/>
      <c r="CU90" s="223"/>
      <c r="CV90" s="113" t="str">
        <f>IF(AND(LB90&gt;=32,LB90&lt;=80),Listas!$G$36,IF(AND(LB90&gt;=16,LB90&lt;=24),Listas!$G$37,IF(AND(LB90&gt;=5,LB90&lt;=12),Listas!$G$38,IF(AND(LB90&gt;=1,LB90&lt;=4),Listas!$G$39,"-"))))</f>
        <v>-</v>
      </c>
      <c r="CW90" s="226"/>
      <c r="CX90" s="223"/>
      <c r="CY90" s="223"/>
      <c r="CZ90" s="113" t="str">
        <f>IF(AND(LG90&gt;=32,LG90&lt;=80),Listas!$G$36,IF(AND(LG90&gt;=16,LG90&lt;=24),Listas!$G$37,IF(AND(LG90&gt;=5,LG90&lt;=12),Listas!$G$38,IF(AND(LG90&gt;=1,LG90&lt;=4),Listas!$G$39,"-"))))</f>
        <v>-</v>
      </c>
      <c r="DA90" s="226"/>
      <c r="DB90" s="223"/>
      <c r="DC90" s="223"/>
      <c r="DD90" s="113" t="str">
        <f>IF(AND(LL90&gt;=32,LL90&lt;=80),Listas!$G$36,IF(AND(LL90&gt;=16,LL90&lt;=24),Listas!$G$37,IF(AND(LL90&gt;=5,LL90&lt;=12),Listas!$G$38,IF(AND(LL90&gt;=1,LL90&lt;=4),Listas!$G$39,"-"))))</f>
        <v>-</v>
      </c>
      <c r="DE90" s="226"/>
      <c r="DF90" s="223"/>
      <c r="DG90" s="223"/>
      <c r="DH90" s="113" t="str">
        <f>IF(AND(LQ90&gt;=32,LQ90&lt;=80),Listas!$G$36,IF(AND(LQ90&gt;=16,LQ90&lt;=24),Listas!$G$37,IF(AND(LQ90&gt;=5,LQ90&lt;=12),Listas!$G$38,IF(AND(LQ90&gt;=1,LQ90&lt;=4),Listas!$G$39,"-"))))</f>
        <v>-</v>
      </c>
      <c r="DI90" s="226"/>
      <c r="DJ90" s="223"/>
      <c r="DK90" s="223"/>
      <c r="DL90" s="113" t="str">
        <f>IF(AND(LV90&gt;=32,LV90&lt;=80),Listas!$G$36,IF(AND(LV90&gt;=16,LV90&lt;=24),Listas!$G$37,IF(AND(LV90&gt;=5,LV90&lt;=12),Listas!$G$38,IF(AND(LV90&gt;=1,LV90&lt;=4),Listas!$G$39,"-"))))</f>
        <v>-</v>
      </c>
      <c r="DM90" s="226"/>
      <c r="DN90" s="223"/>
      <c r="DO90" s="223"/>
      <c r="DP90" s="113" t="str">
        <f>IF(AND(MA90&gt;=32,MA90&lt;=80),Listas!$G$36,IF(AND(MA90&gt;=16,MA90&lt;=24),Listas!$G$37,IF(AND(MA90&gt;=5,MA90&lt;=12),Listas!$G$38,IF(AND(MA90&gt;=1,MA90&lt;=4),Listas!$G$39,"-"))))</f>
        <v>-</v>
      </c>
      <c r="DQ90" s="226"/>
      <c r="DR90" s="223"/>
      <c r="DS90" s="223"/>
      <c r="DT90" s="113" t="str">
        <f>IF(AND(MF90&gt;=32,MF90&lt;=80),Listas!$G$36,IF(AND(MF90&gt;=16,MF90&lt;=24),Listas!$G$37,IF(AND(MF90&gt;=5,MF90&lt;=12),Listas!$G$38,IF(AND(MF90&gt;=1,MF90&lt;=4),Listas!$G$39,"-"))))</f>
        <v>-</v>
      </c>
      <c r="HM90" s="150" t="str">
        <f>IF('2.Datos'!A90&lt;&gt;"",'2.Datos'!A90,"")</f>
        <v/>
      </c>
      <c r="HN90" s="142" t="str">
        <f>IFERROR(VLOOKUP('2.Datos'!V90,Listas!$D$37:$E$41,2,FALSE),"")</f>
        <v/>
      </c>
      <c r="HO90" s="142" t="str">
        <f>IFERROR(VLOOKUP('2.Datos'!W90,Listas!$D$44:$E$48,2,FALSE),"")</f>
        <v/>
      </c>
      <c r="HP90" s="142" t="str">
        <f t="shared" si="53"/>
        <v/>
      </c>
      <c r="HQ90" s="151" t="str">
        <f t="shared" si="54"/>
        <v/>
      </c>
      <c r="HR90" s="103"/>
      <c r="HS90" s="142" t="str">
        <f>IFERROR(VLOOKUP('2.Datos'!AD90,Listas!$D$37:$E$41,2,FALSE),"")</f>
        <v/>
      </c>
      <c r="HT90" s="142" t="str">
        <f>IFERROR(VLOOKUP('2.Datos'!AE90,Listas!$D$44:$E$48,2,FALSE),"")</f>
        <v/>
      </c>
      <c r="HU90" s="151" t="str">
        <f t="shared" si="56"/>
        <v/>
      </c>
      <c r="HV90" s="151" t="str">
        <f t="shared" si="57"/>
        <v/>
      </c>
      <c r="HW90" s="103"/>
      <c r="HX90" s="142" t="str">
        <f>IFERROR(VLOOKUP('2.Datos'!AH90,Listas!$D$37:$E$41,2,FALSE),"")</f>
        <v/>
      </c>
      <c r="HY90" s="142" t="str">
        <f>IFERROR(VLOOKUP('2.Datos'!AI90,Listas!$D$44:$E$48,2,FALSE),"")</f>
        <v/>
      </c>
      <c r="HZ90" s="151" t="str">
        <f t="shared" si="58"/>
        <v/>
      </c>
      <c r="IA90" s="151" t="str">
        <f t="shared" si="59"/>
        <v/>
      </c>
      <c r="IB90" s="103"/>
      <c r="IC90" s="142" t="str">
        <f>IFERROR(VLOOKUP('2.Datos'!AL90,Listas!$D$37:$E$41,2,FALSE),"")</f>
        <v/>
      </c>
      <c r="ID90" s="142" t="str">
        <f>IFERROR(VLOOKUP('2.Datos'!AM90,Listas!$D$44:$E$48,2,FALSE),"")</f>
        <v/>
      </c>
      <c r="IE90" s="151" t="str">
        <f t="shared" si="60"/>
        <v/>
      </c>
      <c r="IF90" s="151" t="str">
        <f t="shared" si="61"/>
        <v/>
      </c>
      <c r="IG90" s="103"/>
      <c r="IH90" s="142" t="str">
        <f>IFERROR(VLOOKUP('2.Datos'!AP90,Listas!$D$37:$E$41,2,FALSE),"")</f>
        <v/>
      </c>
      <c r="II90" s="142" t="str">
        <f>IFERROR(VLOOKUP('2.Datos'!AQ90,Listas!$D$44:$E$48,2,FALSE),"")</f>
        <v/>
      </c>
      <c r="IJ90" s="151" t="str">
        <f t="shared" si="62"/>
        <v/>
      </c>
      <c r="IK90" s="151" t="str">
        <f t="shared" si="63"/>
        <v/>
      </c>
      <c r="IL90" s="103"/>
      <c r="IM90" s="142" t="str">
        <f>IFERROR(VLOOKUP('2.Datos'!AT90,Listas!$D$37:$E$41,2,FALSE),"")</f>
        <v/>
      </c>
      <c r="IN90" s="142" t="str">
        <f>IFERROR(VLOOKUP('2.Datos'!AU90,Listas!$D$44:$E$48,2,FALSE),"")</f>
        <v/>
      </c>
      <c r="IO90" s="151" t="str">
        <f t="shared" si="64"/>
        <v/>
      </c>
      <c r="IP90" s="151" t="str">
        <f t="shared" si="65"/>
        <v/>
      </c>
      <c r="IQ90" s="103"/>
      <c r="IR90" s="142" t="str">
        <f>IFERROR(VLOOKUP('2.Datos'!AX90,Listas!$D$37:$E$41,2,FALSE),"")</f>
        <v/>
      </c>
      <c r="IS90" s="142" t="str">
        <f>IFERROR(VLOOKUP('2.Datos'!AY90,Listas!$D$44:$E$48,2,FALSE),"")</f>
        <v/>
      </c>
      <c r="IT90" s="151" t="str">
        <f t="shared" si="66"/>
        <v/>
      </c>
      <c r="IU90" s="151" t="str">
        <f t="shared" si="67"/>
        <v/>
      </c>
      <c r="IV90" s="103"/>
      <c r="IW90" s="142" t="str">
        <f>IFERROR(VLOOKUP('2.Datos'!BB90,Listas!$D$37:$E$41,2,FALSE),"")</f>
        <v/>
      </c>
      <c r="IX90" s="142" t="str">
        <f>IFERROR(VLOOKUP('2.Datos'!BC90,Listas!$D$44:$E$48,2,FALSE),"")</f>
        <v/>
      </c>
      <c r="IY90" s="151" t="str">
        <f t="shared" si="68"/>
        <v/>
      </c>
      <c r="IZ90" s="151" t="str">
        <f t="shared" si="69"/>
        <v/>
      </c>
      <c r="JA90" s="103"/>
      <c r="JB90" s="142" t="str">
        <f>IFERROR(VLOOKUP('2.Datos'!BF90,Listas!$D$37:$E$41,2,FALSE),"")</f>
        <v/>
      </c>
      <c r="JC90" s="142" t="str">
        <f>IFERROR(VLOOKUP('2.Datos'!BG90,Listas!$D$44:$E$48,2,FALSE),"")</f>
        <v/>
      </c>
      <c r="JD90" s="151" t="str">
        <f t="shared" si="70"/>
        <v/>
      </c>
      <c r="JE90" s="151" t="str">
        <f t="shared" si="71"/>
        <v/>
      </c>
      <c r="JF90" s="103"/>
      <c r="JG90" s="142" t="str">
        <f>IFERROR(VLOOKUP('2.Datos'!BJ90,Listas!$D$37:$E$41,2,FALSE),"")</f>
        <v/>
      </c>
      <c r="JH90" s="142" t="str">
        <f>IFERROR(VLOOKUP('2.Datos'!BK90,Listas!$D$44:$E$48,2,FALSE),"")</f>
        <v/>
      </c>
      <c r="JI90" s="151" t="str">
        <f t="shared" si="72"/>
        <v/>
      </c>
      <c r="JJ90" s="151" t="str">
        <f t="shared" si="73"/>
        <v/>
      </c>
      <c r="JK90" s="103"/>
      <c r="JL90" s="142" t="str">
        <f>IFERROR(VLOOKUP('2.Datos'!BN90,Listas!$D$37:$E$41,2,FALSE),"")</f>
        <v/>
      </c>
      <c r="JM90" s="142" t="str">
        <f>IFERROR(VLOOKUP('2.Datos'!BO90,Listas!$D$44:$E$48,2,FALSE),"")</f>
        <v/>
      </c>
      <c r="JN90" s="151" t="str">
        <f t="shared" si="74"/>
        <v/>
      </c>
      <c r="JO90" s="151" t="str">
        <f t="shared" si="75"/>
        <v/>
      </c>
      <c r="JP90" s="103"/>
      <c r="JQ90" s="142" t="str">
        <f>IFERROR(VLOOKUP('2.Datos'!BR90,Listas!$D$37:$E$41,2,FALSE),"")</f>
        <v/>
      </c>
      <c r="JR90" s="142" t="str">
        <f>IFERROR(VLOOKUP('2.Datos'!BS90,Listas!$D$44:$E$48,2,FALSE),"")</f>
        <v/>
      </c>
      <c r="JS90" s="151" t="str">
        <f t="shared" si="76"/>
        <v/>
      </c>
      <c r="JT90" s="151" t="str">
        <f t="shared" si="77"/>
        <v/>
      </c>
      <c r="JU90" s="103"/>
      <c r="JV90" s="142" t="str">
        <f>IFERROR(VLOOKUP('2.Datos'!BV90,Listas!$D$37:$E$41,2,FALSE),"")</f>
        <v/>
      </c>
      <c r="JW90" s="142" t="str">
        <f>IFERROR(VLOOKUP('2.Datos'!BW90,Listas!$D$44:$E$48,2,FALSE),"")</f>
        <v/>
      </c>
      <c r="JX90" s="151" t="str">
        <f t="shared" si="78"/>
        <v/>
      </c>
      <c r="JY90" s="151" t="str">
        <f t="shared" si="79"/>
        <v/>
      </c>
      <c r="JZ90" s="103"/>
      <c r="KA90" s="142" t="str">
        <f>IFERROR(VLOOKUP('2.Datos'!BZ90,Listas!$D$37:$E$41,2,FALSE),"")</f>
        <v/>
      </c>
      <c r="KB90" s="142" t="str">
        <f>IFERROR(VLOOKUP('2.Datos'!CA90,Listas!$D$44:$E$48,2,FALSE),"")</f>
        <v/>
      </c>
      <c r="KC90" s="151" t="str">
        <f t="shared" si="80"/>
        <v/>
      </c>
      <c r="KD90" s="151" t="str">
        <f t="shared" si="81"/>
        <v/>
      </c>
      <c r="KE90" s="103"/>
      <c r="KF90" s="142" t="str">
        <f>IFERROR(VLOOKUP('2.Datos'!CD90,Listas!$D$37:$E$41,2,FALSE),"")</f>
        <v/>
      </c>
      <c r="KG90" s="142" t="str">
        <f>IFERROR(VLOOKUP('2.Datos'!CE90,Listas!$D$44:$E$48,2,FALSE),"")</f>
        <v/>
      </c>
      <c r="KH90" s="151" t="str">
        <f t="shared" si="82"/>
        <v/>
      </c>
      <c r="KI90" s="151" t="str">
        <f t="shared" si="83"/>
        <v/>
      </c>
      <c r="KJ90" s="103"/>
      <c r="KK90" s="142" t="str">
        <f>IFERROR(VLOOKUP('2.Datos'!CH90,Listas!$D$37:$E$41,2,FALSE),"")</f>
        <v/>
      </c>
      <c r="KL90" s="142" t="str">
        <f>IFERROR(VLOOKUP('2.Datos'!CI90,Listas!$D$44:$E$48,2,FALSE),"")</f>
        <v/>
      </c>
      <c r="KM90" s="151" t="str">
        <f t="shared" si="84"/>
        <v/>
      </c>
      <c r="KN90" s="151" t="str">
        <f t="shared" si="85"/>
        <v/>
      </c>
      <c r="KO90" s="103"/>
      <c r="KP90" s="142" t="str">
        <f>IFERROR(VLOOKUP('2.Datos'!CL90,Listas!$D$37:$E$41,2,FALSE),"")</f>
        <v/>
      </c>
      <c r="KQ90" s="142" t="str">
        <f>IFERROR(VLOOKUP('2.Datos'!CM90,Listas!$D$44:$E$48,2,FALSE),"")</f>
        <v/>
      </c>
      <c r="KR90" s="151" t="str">
        <f t="shared" si="86"/>
        <v/>
      </c>
      <c r="KS90" s="151" t="str">
        <f t="shared" si="87"/>
        <v/>
      </c>
      <c r="KT90" s="103"/>
      <c r="KU90" s="142" t="str">
        <f>IFERROR(VLOOKUP('2.Datos'!CP90,Listas!$D$37:$E$41,2,FALSE),"")</f>
        <v/>
      </c>
      <c r="KV90" s="142" t="str">
        <f>IFERROR(VLOOKUP('2.Datos'!CQ90,Listas!$D$44:$E$48,2,FALSE),"")</f>
        <v/>
      </c>
      <c r="KW90" s="151" t="str">
        <f t="shared" si="88"/>
        <v/>
      </c>
      <c r="KX90" s="151" t="str">
        <f t="shared" si="89"/>
        <v/>
      </c>
      <c r="KY90" s="103"/>
      <c r="KZ90" s="142" t="str">
        <f>IFERROR(VLOOKUP('2.Datos'!CT90,Listas!$D$37:$E$41,2,FALSE),"")</f>
        <v/>
      </c>
      <c r="LA90" s="142" t="str">
        <f>IFERROR(VLOOKUP('2.Datos'!CU90,Listas!$D$44:$E$48,2,FALSE),"")</f>
        <v/>
      </c>
      <c r="LB90" s="151" t="str">
        <f t="shared" si="90"/>
        <v/>
      </c>
      <c r="LC90" s="151" t="str">
        <f t="shared" si="91"/>
        <v/>
      </c>
      <c r="LD90" s="103"/>
      <c r="LE90" s="142" t="str">
        <f>IFERROR(VLOOKUP('2.Datos'!CX90,Listas!$D$37:$E$41,2,FALSE),"")</f>
        <v/>
      </c>
      <c r="LF90" s="142" t="str">
        <f>IFERROR(VLOOKUP('2.Datos'!CY90,Listas!$D$44:$E$48,2,FALSE),"")</f>
        <v/>
      </c>
      <c r="LG90" s="151" t="str">
        <f t="shared" si="92"/>
        <v/>
      </c>
      <c r="LH90" s="151" t="str">
        <f t="shared" si="93"/>
        <v/>
      </c>
      <c r="LI90" s="103"/>
      <c r="LJ90" s="142" t="str">
        <f>IFERROR(VLOOKUP('2.Datos'!DB90,Listas!$D$37:$E$41,2,FALSE),"")</f>
        <v/>
      </c>
      <c r="LK90" s="142" t="str">
        <f>IFERROR(VLOOKUP('2.Datos'!DC90,Listas!$D$44:$E$48,2,FALSE),"")</f>
        <v/>
      </c>
      <c r="LL90" s="151" t="str">
        <f t="shared" si="94"/>
        <v/>
      </c>
      <c r="LM90" s="151" t="str">
        <f t="shared" si="95"/>
        <v/>
      </c>
      <c r="LN90" s="103"/>
      <c r="LO90" s="142" t="str">
        <f>IFERROR(VLOOKUP('2.Datos'!DF90,Listas!$D$37:$E$41,2,FALSE),"")</f>
        <v/>
      </c>
      <c r="LP90" s="142" t="str">
        <f>IFERROR(VLOOKUP('2.Datos'!DG90,Listas!$D$44:$E$48,2,FALSE),"")</f>
        <v/>
      </c>
      <c r="LQ90" s="151" t="str">
        <f t="shared" si="96"/>
        <v/>
      </c>
      <c r="LR90" s="151" t="str">
        <f t="shared" si="97"/>
        <v/>
      </c>
      <c r="LS90" s="103"/>
      <c r="LT90" s="142" t="str">
        <f>IFERROR(VLOOKUP('2.Datos'!DJ90,Listas!$D$37:$E$41,2,FALSE),"")</f>
        <v/>
      </c>
      <c r="LU90" s="142" t="str">
        <f>IFERROR(VLOOKUP('2.Datos'!DK90,Listas!$D$44:$E$48,2,FALSE),"")</f>
        <v/>
      </c>
      <c r="LV90" s="151" t="str">
        <f t="shared" si="98"/>
        <v/>
      </c>
      <c r="LW90" s="151" t="str">
        <f t="shared" si="99"/>
        <v/>
      </c>
      <c r="LX90" s="103"/>
      <c r="LY90" s="142" t="str">
        <f>IFERROR(VLOOKUP('2.Datos'!DN90,Listas!$D$37:$E$41,2,FALSE),"")</f>
        <v/>
      </c>
      <c r="LZ90" s="142" t="str">
        <f>IFERROR(VLOOKUP('2.Datos'!DO90,Listas!$D$44:$E$48,2,FALSE),"")</f>
        <v/>
      </c>
      <c r="MA90" s="151" t="str">
        <f t="shared" si="100"/>
        <v/>
      </c>
      <c r="MB90" s="151" t="str">
        <f t="shared" si="101"/>
        <v/>
      </c>
      <c r="MC90" s="103"/>
      <c r="MD90" s="142" t="str">
        <f>IFERROR(VLOOKUP('2.Datos'!DR90,Listas!$D$37:$E$41,2,FALSE),"")</f>
        <v/>
      </c>
      <c r="ME90" s="142" t="str">
        <f>IFERROR(VLOOKUP('2.Datos'!DS90,Listas!$D$44:$E$48,2,FALSE),"")</f>
        <v/>
      </c>
      <c r="MF90" s="151" t="str">
        <f t="shared" si="102"/>
        <v/>
      </c>
      <c r="MG90" s="151" t="str">
        <f t="shared" si="103"/>
        <v/>
      </c>
      <c r="MH90"/>
    </row>
    <row r="91" spans="1:346" ht="46.5" customHeight="1" x14ac:dyDescent="0.25">
      <c r="A91" s="232"/>
      <c r="B91" s="223"/>
      <c r="C91" s="223"/>
      <c r="D91" s="225"/>
      <c r="E91" s="225"/>
      <c r="F91" s="226"/>
      <c r="G91" s="223"/>
      <c r="H91" s="226"/>
      <c r="I91" s="226"/>
      <c r="J91" s="226"/>
      <c r="K91" s="226"/>
      <c r="L91" s="227"/>
      <c r="M91" s="224"/>
      <c r="N91" s="228"/>
      <c r="O91" s="228"/>
      <c r="P91" s="228"/>
      <c r="Q91" s="228"/>
      <c r="R91" s="228"/>
      <c r="S91" s="228"/>
      <c r="T91" s="228"/>
      <c r="U91" s="228"/>
      <c r="V91" s="223"/>
      <c r="W91" s="223"/>
      <c r="X91" s="229" t="str">
        <f>IF(AND(HP91&gt;=32,HP91&lt;=80),Listas!$G$36,IF(AND(HP91&gt;=16,HP91&lt;=24),Listas!$G$37,IF(AND(HP91&gt;=5,HP91&lt;=12),Listas!$G$38,IF(AND(HP91&gt;=1,HP91&lt;=4),Listas!$G$39,"-"))))</f>
        <v>-</v>
      </c>
      <c r="Y91" s="230" t="str">
        <f t="shared" si="55"/>
        <v/>
      </c>
      <c r="Z91" s="230" t="str">
        <f>IFERROR(VLOOKUP(L91,Listas!$H$4:$I$8,2,FALSE),"")</f>
        <v/>
      </c>
      <c r="AA91" s="233"/>
      <c r="AB91" s="234"/>
      <c r="AC91" s="231"/>
      <c r="AD91" s="223"/>
      <c r="AE91" s="223"/>
      <c r="AF91" s="113" t="str">
        <f>IF(AND(HU91&gt;=32,HU91&lt;=80),Listas!$G$36,IF(AND(HU91&gt;=16,HU91&lt;=24),Listas!$G$37,IF(AND(HU91&gt;=5,HU91&lt;=12),Listas!$G$38,IF(AND(HU91&gt;=1,HU91&lt;=4),Listas!$G$39,"-"))))</f>
        <v>-</v>
      </c>
      <c r="AG91" s="226"/>
      <c r="AH91" s="223"/>
      <c r="AI91" s="223"/>
      <c r="AJ91" s="113" t="str">
        <f>IF(AND(HZ91&gt;=32,HZ91&lt;=80),Listas!$G$36,IF(AND(HZ91&gt;=16,HZ91&lt;=24),Listas!$G$37,IF(AND(HZ91&gt;=5,HZ91&lt;=12),Listas!$G$38,IF(AND(HZ91&gt;=1,HZ91&lt;=4),Listas!$G$39,"-"))))</f>
        <v>-</v>
      </c>
      <c r="AK91" s="226"/>
      <c r="AL91" s="223"/>
      <c r="AM91" s="223"/>
      <c r="AN91" s="113" t="str">
        <f>IF(AND(IE91&gt;=32,IE91&lt;=80),Listas!$G$36,IF(AND(IE91&gt;=16,IE91&lt;=24),Listas!$G$37,IF(AND(IE91&gt;=5,IE91&lt;=12),Listas!$G$38,IF(AND(IE91&gt;=1,IE91&lt;=4),Listas!$G$39,"-"))))</f>
        <v>-</v>
      </c>
      <c r="AO91" s="226"/>
      <c r="AP91" s="223"/>
      <c r="AQ91" s="223"/>
      <c r="AR91" s="113" t="str">
        <f>IF(AND(IJ91&gt;=32,IJ91&lt;=80),Listas!$G$36,IF(AND(IJ91&gt;=16,IJ91&lt;=24),Listas!$G$37,IF(AND(IJ91&gt;=5,IJ91&lt;=12),Listas!$G$38,IF(AND(IJ91&gt;=1,IJ91&lt;=4),Listas!$G$39,"-"))))</f>
        <v>-</v>
      </c>
      <c r="AS91" s="226"/>
      <c r="AT91" s="223"/>
      <c r="AU91" s="223"/>
      <c r="AV91" s="113" t="str">
        <f>IF(AND(IO91&gt;=32,IO91&lt;=80),Listas!$G$36,IF(AND(IO91&gt;=16,IO91&lt;=24),Listas!$G$37,IF(AND(IO91&gt;=5,IO91&lt;=12),Listas!$G$38,IF(AND(IO91&gt;=1,IO91&lt;=4),Listas!$G$39,"-"))))</f>
        <v>-</v>
      </c>
      <c r="AW91" s="226"/>
      <c r="AX91" s="223"/>
      <c r="AY91" s="223"/>
      <c r="AZ91" s="113" t="str">
        <f>IF(AND(IT91&gt;=32,IT91&lt;=80),Listas!$G$36,IF(AND(IT91&gt;=16,IT91&lt;=24),Listas!$G$37,IF(AND(IT91&gt;=5,IT91&lt;=12),Listas!$G$38,IF(AND(IT91&gt;=1,IT91&lt;=4),Listas!$G$39,"-"))))</f>
        <v>-</v>
      </c>
      <c r="BA91" s="226"/>
      <c r="BB91" s="223"/>
      <c r="BC91" s="223"/>
      <c r="BD91" s="113" t="str">
        <f>IF(AND(IY91&gt;=32,IY91&lt;=80),Listas!$G$36,IF(AND(IY91&gt;=16,IY91&lt;=24),Listas!$G$37,IF(AND(IY91&gt;=5,IY91&lt;=12),Listas!$G$38,IF(AND(IY91&gt;=1,IY91&lt;=4),Listas!$G$39,"-"))))</f>
        <v>-</v>
      </c>
      <c r="BE91" s="226"/>
      <c r="BF91" s="223"/>
      <c r="BG91" s="223"/>
      <c r="BH91" s="113" t="str">
        <f>IF(AND(JD91&gt;=32,JD91&lt;=80),Listas!$G$36,IF(AND(JD91&gt;=16,JD91&lt;=24),Listas!$G$37,IF(AND(JD91&gt;=5,JD91&lt;=12),Listas!$G$38,IF(AND(JD91&gt;=1,JD91&lt;=4),Listas!$G$39,"-"))))</f>
        <v>-</v>
      </c>
      <c r="BI91" s="226"/>
      <c r="BJ91" s="223"/>
      <c r="BK91" s="223"/>
      <c r="BL91" s="113" t="str">
        <f>IF(AND(JI91&gt;=32,JI91&lt;=80),Listas!$G$36,IF(AND(JI91&gt;=16,JI91&lt;=24),Listas!$G$37,IF(AND(JI91&gt;=5,JI91&lt;=12),Listas!$G$38,IF(AND(JI91&gt;=1,JI91&lt;=4),Listas!$G$39,"-"))))</f>
        <v>-</v>
      </c>
      <c r="BM91" s="226"/>
      <c r="BN91" s="223"/>
      <c r="BO91" s="223"/>
      <c r="BP91" s="113" t="str">
        <f>IF(AND(JN91&gt;=32,JN91&lt;=80),Listas!$G$36,IF(AND(JN91&gt;=16,JN91&lt;=24),Listas!$G$37,IF(AND(JN91&gt;=5,JN91&lt;=12),Listas!$G$38,IF(AND(JN91&gt;=1,JN91&lt;=4),Listas!$G$39,"-"))))</f>
        <v>-</v>
      </c>
      <c r="BQ91" s="226"/>
      <c r="BR91" s="223"/>
      <c r="BS91" s="223"/>
      <c r="BT91" s="113" t="str">
        <f>IF(AND(JS91&gt;=32,JS91&lt;=80),Listas!$G$36,IF(AND(JS91&gt;=16,JS91&lt;=24),Listas!$G$37,IF(AND(JS91&gt;=5,JS91&lt;=12),Listas!$G$38,IF(AND(JS91&gt;=1,JS91&lt;=4),Listas!$G$39,"-"))))</f>
        <v>-</v>
      </c>
      <c r="BU91" s="226"/>
      <c r="BV91" s="223"/>
      <c r="BW91" s="223"/>
      <c r="BX91" s="113" t="str">
        <f>IF(AND(JX91&gt;=32,JX91&lt;=80),Listas!$G$36,IF(AND(JX91&gt;=16,JX91&lt;=24),Listas!$G$37,IF(AND(JX91&gt;=5,JX91&lt;=12),Listas!$G$38,IF(AND(JX91&gt;=1,JX91&lt;=4),Listas!$G$39,"-"))))</f>
        <v>-</v>
      </c>
      <c r="BY91" s="226"/>
      <c r="BZ91" s="223"/>
      <c r="CA91" s="223"/>
      <c r="CB91" s="113" t="str">
        <f>IF(AND(KC91&gt;=32,KC91&lt;=80),Listas!$G$36,IF(AND(KC91&gt;=16,KC91&lt;=24),Listas!$G$37,IF(AND(KC91&gt;=5,KC91&lt;=12),Listas!$G$38,IF(AND(KC91&gt;=1,KC91&lt;=4),Listas!$G$39,"-"))))</f>
        <v>-</v>
      </c>
      <c r="CC91" s="226"/>
      <c r="CD91" s="223"/>
      <c r="CE91" s="223"/>
      <c r="CF91" s="113" t="str">
        <f>IF(AND(KH91&gt;=32,KH91&lt;=80),Listas!$G$36,IF(AND(KH91&gt;=16,KH91&lt;=24),Listas!$G$37,IF(AND(KH91&gt;=5,KH91&lt;=12),Listas!$G$38,IF(AND(KH91&gt;=1,KH91&lt;=4),Listas!$G$39,"-"))))</f>
        <v>-</v>
      </c>
      <c r="CG91" s="226"/>
      <c r="CH91" s="223"/>
      <c r="CI91" s="223"/>
      <c r="CJ91" s="113" t="str">
        <f>IF(AND(KM91&gt;=32,KM91&lt;=80),Listas!$G$36,IF(AND(KM91&gt;=16,KM91&lt;=24),Listas!$G$37,IF(AND(KM91&gt;=5,KM91&lt;=12),Listas!$G$38,IF(AND(KM91&gt;=1,KM91&lt;=4),Listas!$G$39,"-"))))</f>
        <v>-</v>
      </c>
      <c r="CK91" s="226"/>
      <c r="CL91" s="223"/>
      <c r="CM91" s="223"/>
      <c r="CN91" s="113" t="str">
        <f>IF(AND(KR91&gt;=32,KR91&lt;=80),Listas!$G$36,IF(AND(KR91&gt;=16,KR91&lt;=24),Listas!$G$37,IF(AND(KR91&gt;=5,KR91&lt;=12),Listas!$G$38,IF(AND(KR91&gt;=1,KR91&lt;=4),Listas!$G$39,"-"))))</f>
        <v>-</v>
      </c>
      <c r="CO91" s="226"/>
      <c r="CP91" s="223"/>
      <c r="CQ91" s="223"/>
      <c r="CR91" s="113" t="str">
        <f>IF(AND(KW91&gt;=32,KW91&lt;=80),Listas!$G$36,IF(AND(KW91&gt;=16,KW91&lt;=24),Listas!$G$37,IF(AND(KW91&gt;=5,KW91&lt;=12),Listas!$G$38,IF(AND(KW91&gt;=1,KW91&lt;=4),Listas!$G$39,"-"))))</f>
        <v>-</v>
      </c>
      <c r="CS91" s="226"/>
      <c r="CT91" s="223"/>
      <c r="CU91" s="223"/>
      <c r="CV91" s="113" t="str">
        <f>IF(AND(LB91&gt;=32,LB91&lt;=80),Listas!$G$36,IF(AND(LB91&gt;=16,LB91&lt;=24),Listas!$G$37,IF(AND(LB91&gt;=5,LB91&lt;=12),Listas!$G$38,IF(AND(LB91&gt;=1,LB91&lt;=4),Listas!$G$39,"-"))))</f>
        <v>-</v>
      </c>
      <c r="CW91" s="226"/>
      <c r="CX91" s="223"/>
      <c r="CY91" s="223"/>
      <c r="CZ91" s="113" t="str">
        <f>IF(AND(LG91&gt;=32,LG91&lt;=80),Listas!$G$36,IF(AND(LG91&gt;=16,LG91&lt;=24),Listas!$G$37,IF(AND(LG91&gt;=5,LG91&lt;=12),Listas!$G$38,IF(AND(LG91&gt;=1,LG91&lt;=4),Listas!$G$39,"-"))))</f>
        <v>-</v>
      </c>
      <c r="DA91" s="226"/>
      <c r="DB91" s="223"/>
      <c r="DC91" s="223"/>
      <c r="DD91" s="113" t="str">
        <f>IF(AND(LL91&gt;=32,LL91&lt;=80),Listas!$G$36,IF(AND(LL91&gt;=16,LL91&lt;=24),Listas!$G$37,IF(AND(LL91&gt;=5,LL91&lt;=12),Listas!$G$38,IF(AND(LL91&gt;=1,LL91&lt;=4),Listas!$G$39,"-"))))</f>
        <v>-</v>
      </c>
      <c r="DE91" s="226"/>
      <c r="DF91" s="223"/>
      <c r="DG91" s="223"/>
      <c r="DH91" s="113" t="str">
        <f>IF(AND(LQ91&gt;=32,LQ91&lt;=80),Listas!$G$36,IF(AND(LQ91&gt;=16,LQ91&lt;=24),Listas!$G$37,IF(AND(LQ91&gt;=5,LQ91&lt;=12),Listas!$G$38,IF(AND(LQ91&gt;=1,LQ91&lt;=4),Listas!$G$39,"-"))))</f>
        <v>-</v>
      </c>
      <c r="DI91" s="226"/>
      <c r="DJ91" s="223"/>
      <c r="DK91" s="223"/>
      <c r="DL91" s="113" t="str">
        <f>IF(AND(LV91&gt;=32,LV91&lt;=80),Listas!$G$36,IF(AND(LV91&gt;=16,LV91&lt;=24),Listas!$G$37,IF(AND(LV91&gt;=5,LV91&lt;=12),Listas!$G$38,IF(AND(LV91&gt;=1,LV91&lt;=4),Listas!$G$39,"-"))))</f>
        <v>-</v>
      </c>
      <c r="DM91" s="226"/>
      <c r="DN91" s="223"/>
      <c r="DO91" s="223"/>
      <c r="DP91" s="113" t="str">
        <f>IF(AND(MA91&gt;=32,MA91&lt;=80),Listas!$G$36,IF(AND(MA91&gt;=16,MA91&lt;=24),Listas!$G$37,IF(AND(MA91&gt;=5,MA91&lt;=12),Listas!$G$38,IF(AND(MA91&gt;=1,MA91&lt;=4),Listas!$G$39,"-"))))</f>
        <v>-</v>
      </c>
      <c r="DQ91" s="226"/>
      <c r="DR91" s="223"/>
      <c r="DS91" s="223"/>
      <c r="DT91" s="113" t="str">
        <f>IF(AND(MF91&gt;=32,MF91&lt;=80),Listas!$G$36,IF(AND(MF91&gt;=16,MF91&lt;=24),Listas!$G$37,IF(AND(MF91&gt;=5,MF91&lt;=12),Listas!$G$38,IF(AND(MF91&gt;=1,MF91&lt;=4),Listas!$G$39,"-"))))</f>
        <v>-</v>
      </c>
      <c r="HM91" s="150" t="str">
        <f>IF('2.Datos'!A91&lt;&gt;"",'2.Datos'!A91,"")</f>
        <v/>
      </c>
      <c r="HN91" s="142" t="str">
        <f>IFERROR(VLOOKUP('2.Datos'!V91,Listas!$D$37:$E$41,2,FALSE),"")</f>
        <v/>
      </c>
      <c r="HO91" s="142" t="str">
        <f>IFERROR(VLOOKUP('2.Datos'!W91,Listas!$D$44:$E$48,2,FALSE),"")</f>
        <v/>
      </c>
      <c r="HP91" s="142" t="str">
        <f t="shared" si="53"/>
        <v/>
      </c>
      <c r="HQ91" s="151" t="str">
        <f t="shared" si="54"/>
        <v/>
      </c>
      <c r="HR91" s="103"/>
      <c r="HS91" s="142" t="str">
        <f>IFERROR(VLOOKUP('2.Datos'!AD91,Listas!$D$37:$E$41,2,FALSE),"")</f>
        <v/>
      </c>
      <c r="HT91" s="142" t="str">
        <f>IFERROR(VLOOKUP('2.Datos'!AE91,Listas!$D$44:$E$48,2,FALSE),"")</f>
        <v/>
      </c>
      <c r="HU91" s="151" t="str">
        <f t="shared" si="56"/>
        <v/>
      </c>
      <c r="HV91" s="151" t="str">
        <f t="shared" si="57"/>
        <v/>
      </c>
      <c r="HW91" s="103"/>
      <c r="HX91" s="142" t="str">
        <f>IFERROR(VLOOKUP('2.Datos'!AH91,Listas!$D$37:$E$41,2,FALSE),"")</f>
        <v/>
      </c>
      <c r="HY91" s="142" t="str">
        <f>IFERROR(VLOOKUP('2.Datos'!AI91,Listas!$D$44:$E$48,2,FALSE),"")</f>
        <v/>
      </c>
      <c r="HZ91" s="151" t="str">
        <f t="shared" si="58"/>
        <v/>
      </c>
      <c r="IA91" s="151" t="str">
        <f t="shared" si="59"/>
        <v/>
      </c>
      <c r="IB91" s="103"/>
      <c r="IC91" s="142" t="str">
        <f>IFERROR(VLOOKUP('2.Datos'!AL91,Listas!$D$37:$E$41,2,FALSE),"")</f>
        <v/>
      </c>
      <c r="ID91" s="142" t="str">
        <f>IFERROR(VLOOKUP('2.Datos'!AM91,Listas!$D$44:$E$48,2,FALSE),"")</f>
        <v/>
      </c>
      <c r="IE91" s="151" t="str">
        <f t="shared" si="60"/>
        <v/>
      </c>
      <c r="IF91" s="151" t="str">
        <f t="shared" si="61"/>
        <v/>
      </c>
      <c r="IG91" s="103"/>
      <c r="IH91" s="142" t="str">
        <f>IFERROR(VLOOKUP('2.Datos'!AP91,Listas!$D$37:$E$41,2,FALSE),"")</f>
        <v/>
      </c>
      <c r="II91" s="142" t="str">
        <f>IFERROR(VLOOKUP('2.Datos'!AQ91,Listas!$D$44:$E$48,2,FALSE),"")</f>
        <v/>
      </c>
      <c r="IJ91" s="151" t="str">
        <f t="shared" si="62"/>
        <v/>
      </c>
      <c r="IK91" s="151" t="str">
        <f t="shared" si="63"/>
        <v/>
      </c>
      <c r="IL91" s="103"/>
      <c r="IM91" s="142" t="str">
        <f>IFERROR(VLOOKUP('2.Datos'!AT91,Listas!$D$37:$E$41,2,FALSE),"")</f>
        <v/>
      </c>
      <c r="IN91" s="142" t="str">
        <f>IFERROR(VLOOKUP('2.Datos'!AU91,Listas!$D$44:$E$48,2,FALSE),"")</f>
        <v/>
      </c>
      <c r="IO91" s="151" t="str">
        <f t="shared" si="64"/>
        <v/>
      </c>
      <c r="IP91" s="151" t="str">
        <f t="shared" si="65"/>
        <v/>
      </c>
      <c r="IQ91" s="103"/>
      <c r="IR91" s="142" t="str">
        <f>IFERROR(VLOOKUP('2.Datos'!AX91,Listas!$D$37:$E$41,2,FALSE),"")</f>
        <v/>
      </c>
      <c r="IS91" s="142" t="str">
        <f>IFERROR(VLOOKUP('2.Datos'!AY91,Listas!$D$44:$E$48,2,FALSE),"")</f>
        <v/>
      </c>
      <c r="IT91" s="151" t="str">
        <f t="shared" si="66"/>
        <v/>
      </c>
      <c r="IU91" s="151" t="str">
        <f t="shared" si="67"/>
        <v/>
      </c>
      <c r="IV91" s="103"/>
      <c r="IW91" s="142" t="str">
        <f>IFERROR(VLOOKUP('2.Datos'!BB91,Listas!$D$37:$E$41,2,FALSE),"")</f>
        <v/>
      </c>
      <c r="IX91" s="142" t="str">
        <f>IFERROR(VLOOKUP('2.Datos'!BC91,Listas!$D$44:$E$48,2,FALSE),"")</f>
        <v/>
      </c>
      <c r="IY91" s="151" t="str">
        <f t="shared" si="68"/>
        <v/>
      </c>
      <c r="IZ91" s="151" t="str">
        <f t="shared" si="69"/>
        <v/>
      </c>
      <c r="JA91" s="103"/>
      <c r="JB91" s="142" t="str">
        <f>IFERROR(VLOOKUP('2.Datos'!BF91,Listas!$D$37:$E$41,2,FALSE),"")</f>
        <v/>
      </c>
      <c r="JC91" s="142" t="str">
        <f>IFERROR(VLOOKUP('2.Datos'!BG91,Listas!$D$44:$E$48,2,FALSE),"")</f>
        <v/>
      </c>
      <c r="JD91" s="151" t="str">
        <f t="shared" si="70"/>
        <v/>
      </c>
      <c r="JE91" s="151" t="str">
        <f t="shared" si="71"/>
        <v/>
      </c>
      <c r="JF91" s="103"/>
      <c r="JG91" s="142" t="str">
        <f>IFERROR(VLOOKUP('2.Datos'!BJ91,Listas!$D$37:$E$41,2,FALSE),"")</f>
        <v/>
      </c>
      <c r="JH91" s="142" t="str">
        <f>IFERROR(VLOOKUP('2.Datos'!BK91,Listas!$D$44:$E$48,2,FALSE),"")</f>
        <v/>
      </c>
      <c r="JI91" s="151" t="str">
        <f t="shared" si="72"/>
        <v/>
      </c>
      <c r="JJ91" s="151" t="str">
        <f t="shared" si="73"/>
        <v/>
      </c>
      <c r="JK91" s="103"/>
      <c r="JL91" s="142" t="str">
        <f>IFERROR(VLOOKUP('2.Datos'!BN91,Listas!$D$37:$E$41,2,FALSE),"")</f>
        <v/>
      </c>
      <c r="JM91" s="142" t="str">
        <f>IFERROR(VLOOKUP('2.Datos'!BO91,Listas!$D$44:$E$48,2,FALSE),"")</f>
        <v/>
      </c>
      <c r="JN91" s="151" t="str">
        <f t="shared" si="74"/>
        <v/>
      </c>
      <c r="JO91" s="151" t="str">
        <f t="shared" si="75"/>
        <v/>
      </c>
      <c r="JP91" s="103"/>
      <c r="JQ91" s="142" t="str">
        <f>IFERROR(VLOOKUP('2.Datos'!BR91,Listas!$D$37:$E$41,2,FALSE),"")</f>
        <v/>
      </c>
      <c r="JR91" s="142" t="str">
        <f>IFERROR(VLOOKUP('2.Datos'!BS91,Listas!$D$44:$E$48,2,FALSE),"")</f>
        <v/>
      </c>
      <c r="JS91" s="151" t="str">
        <f t="shared" si="76"/>
        <v/>
      </c>
      <c r="JT91" s="151" t="str">
        <f t="shared" si="77"/>
        <v/>
      </c>
      <c r="JU91" s="103"/>
      <c r="JV91" s="142" t="str">
        <f>IFERROR(VLOOKUP('2.Datos'!BV91,Listas!$D$37:$E$41,2,FALSE),"")</f>
        <v/>
      </c>
      <c r="JW91" s="142" t="str">
        <f>IFERROR(VLOOKUP('2.Datos'!BW91,Listas!$D$44:$E$48,2,FALSE),"")</f>
        <v/>
      </c>
      <c r="JX91" s="151" t="str">
        <f t="shared" si="78"/>
        <v/>
      </c>
      <c r="JY91" s="151" t="str">
        <f t="shared" si="79"/>
        <v/>
      </c>
      <c r="JZ91" s="103"/>
      <c r="KA91" s="142" t="str">
        <f>IFERROR(VLOOKUP('2.Datos'!BZ91,Listas!$D$37:$E$41,2,FALSE),"")</f>
        <v/>
      </c>
      <c r="KB91" s="142" t="str">
        <f>IFERROR(VLOOKUP('2.Datos'!CA91,Listas!$D$44:$E$48,2,FALSE),"")</f>
        <v/>
      </c>
      <c r="KC91" s="151" t="str">
        <f t="shared" si="80"/>
        <v/>
      </c>
      <c r="KD91" s="151" t="str">
        <f t="shared" si="81"/>
        <v/>
      </c>
      <c r="KE91" s="103"/>
      <c r="KF91" s="142" t="str">
        <f>IFERROR(VLOOKUP('2.Datos'!CD91,Listas!$D$37:$E$41,2,FALSE),"")</f>
        <v/>
      </c>
      <c r="KG91" s="142" t="str">
        <f>IFERROR(VLOOKUP('2.Datos'!CE91,Listas!$D$44:$E$48,2,FALSE),"")</f>
        <v/>
      </c>
      <c r="KH91" s="151" t="str">
        <f t="shared" si="82"/>
        <v/>
      </c>
      <c r="KI91" s="151" t="str">
        <f t="shared" si="83"/>
        <v/>
      </c>
      <c r="KJ91" s="103"/>
      <c r="KK91" s="142" t="str">
        <f>IFERROR(VLOOKUP('2.Datos'!CH91,Listas!$D$37:$E$41,2,FALSE),"")</f>
        <v/>
      </c>
      <c r="KL91" s="142" t="str">
        <f>IFERROR(VLOOKUP('2.Datos'!CI91,Listas!$D$44:$E$48,2,FALSE),"")</f>
        <v/>
      </c>
      <c r="KM91" s="151" t="str">
        <f t="shared" si="84"/>
        <v/>
      </c>
      <c r="KN91" s="151" t="str">
        <f t="shared" si="85"/>
        <v/>
      </c>
      <c r="KO91" s="103"/>
      <c r="KP91" s="142" t="str">
        <f>IFERROR(VLOOKUP('2.Datos'!CL91,Listas!$D$37:$E$41,2,FALSE),"")</f>
        <v/>
      </c>
      <c r="KQ91" s="142" t="str">
        <f>IFERROR(VLOOKUP('2.Datos'!CM91,Listas!$D$44:$E$48,2,FALSE),"")</f>
        <v/>
      </c>
      <c r="KR91" s="151" t="str">
        <f t="shared" si="86"/>
        <v/>
      </c>
      <c r="KS91" s="151" t="str">
        <f t="shared" si="87"/>
        <v/>
      </c>
      <c r="KT91" s="103"/>
      <c r="KU91" s="142" t="str">
        <f>IFERROR(VLOOKUP('2.Datos'!CP91,Listas!$D$37:$E$41,2,FALSE),"")</f>
        <v/>
      </c>
      <c r="KV91" s="142" t="str">
        <f>IFERROR(VLOOKUP('2.Datos'!CQ91,Listas!$D$44:$E$48,2,FALSE),"")</f>
        <v/>
      </c>
      <c r="KW91" s="151" t="str">
        <f t="shared" si="88"/>
        <v/>
      </c>
      <c r="KX91" s="151" t="str">
        <f t="shared" si="89"/>
        <v/>
      </c>
      <c r="KY91" s="103"/>
      <c r="KZ91" s="142" t="str">
        <f>IFERROR(VLOOKUP('2.Datos'!CT91,Listas!$D$37:$E$41,2,FALSE),"")</f>
        <v/>
      </c>
      <c r="LA91" s="142" t="str">
        <f>IFERROR(VLOOKUP('2.Datos'!CU91,Listas!$D$44:$E$48,2,FALSE),"")</f>
        <v/>
      </c>
      <c r="LB91" s="151" t="str">
        <f t="shared" si="90"/>
        <v/>
      </c>
      <c r="LC91" s="151" t="str">
        <f t="shared" si="91"/>
        <v/>
      </c>
      <c r="LD91" s="103"/>
      <c r="LE91" s="142" t="str">
        <f>IFERROR(VLOOKUP('2.Datos'!CX91,Listas!$D$37:$E$41,2,FALSE),"")</f>
        <v/>
      </c>
      <c r="LF91" s="142" t="str">
        <f>IFERROR(VLOOKUP('2.Datos'!CY91,Listas!$D$44:$E$48,2,FALSE),"")</f>
        <v/>
      </c>
      <c r="LG91" s="151" t="str">
        <f t="shared" si="92"/>
        <v/>
      </c>
      <c r="LH91" s="151" t="str">
        <f t="shared" si="93"/>
        <v/>
      </c>
      <c r="LI91" s="103"/>
      <c r="LJ91" s="142" t="str">
        <f>IFERROR(VLOOKUP('2.Datos'!DB91,Listas!$D$37:$E$41,2,FALSE),"")</f>
        <v/>
      </c>
      <c r="LK91" s="142" t="str">
        <f>IFERROR(VLOOKUP('2.Datos'!DC91,Listas!$D$44:$E$48,2,FALSE),"")</f>
        <v/>
      </c>
      <c r="LL91" s="151" t="str">
        <f t="shared" si="94"/>
        <v/>
      </c>
      <c r="LM91" s="151" t="str">
        <f t="shared" si="95"/>
        <v/>
      </c>
      <c r="LN91" s="103"/>
      <c r="LO91" s="142" t="str">
        <f>IFERROR(VLOOKUP('2.Datos'!DF91,Listas!$D$37:$E$41,2,FALSE),"")</f>
        <v/>
      </c>
      <c r="LP91" s="142" t="str">
        <f>IFERROR(VLOOKUP('2.Datos'!DG91,Listas!$D$44:$E$48,2,FALSE),"")</f>
        <v/>
      </c>
      <c r="LQ91" s="151" t="str">
        <f t="shared" si="96"/>
        <v/>
      </c>
      <c r="LR91" s="151" t="str">
        <f t="shared" si="97"/>
        <v/>
      </c>
      <c r="LS91" s="103"/>
      <c r="LT91" s="142" t="str">
        <f>IFERROR(VLOOKUP('2.Datos'!DJ91,Listas!$D$37:$E$41,2,FALSE),"")</f>
        <v/>
      </c>
      <c r="LU91" s="142" t="str">
        <f>IFERROR(VLOOKUP('2.Datos'!DK91,Listas!$D$44:$E$48,2,FALSE),"")</f>
        <v/>
      </c>
      <c r="LV91" s="151" t="str">
        <f t="shared" si="98"/>
        <v/>
      </c>
      <c r="LW91" s="151" t="str">
        <f t="shared" si="99"/>
        <v/>
      </c>
      <c r="LX91" s="103"/>
      <c r="LY91" s="142" t="str">
        <f>IFERROR(VLOOKUP('2.Datos'!DN91,Listas!$D$37:$E$41,2,FALSE),"")</f>
        <v/>
      </c>
      <c r="LZ91" s="142" t="str">
        <f>IFERROR(VLOOKUP('2.Datos'!DO91,Listas!$D$44:$E$48,2,FALSE),"")</f>
        <v/>
      </c>
      <c r="MA91" s="151" t="str">
        <f t="shared" si="100"/>
        <v/>
      </c>
      <c r="MB91" s="151" t="str">
        <f t="shared" si="101"/>
        <v/>
      </c>
      <c r="MC91" s="103"/>
      <c r="MD91" s="142" t="str">
        <f>IFERROR(VLOOKUP('2.Datos'!DR91,Listas!$D$37:$E$41,2,FALSE),"")</f>
        <v/>
      </c>
      <c r="ME91" s="142" t="str">
        <f>IFERROR(VLOOKUP('2.Datos'!DS91,Listas!$D$44:$E$48,2,FALSE),"")</f>
        <v/>
      </c>
      <c r="MF91" s="151" t="str">
        <f t="shared" si="102"/>
        <v/>
      </c>
      <c r="MG91" s="151" t="str">
        <f t="shared" si="103"/>
        <v/>
      </c>
      <c r="MH91"/>
    </row>
    <row r="92" spans="1:346" ht="46.5" customHeight="1" x14ac:dyDescent="0.25">
      <c r="A92" s="232"/>
      <c r="B92" s="223"/>
      <c r="C92" s="223"/>
      <c r="D92" s="225"/>
      <c r="E92" s="225"/>
      <c r="F92" s="226"/>
      <c r="G92" s="223"/>
      <c r="H92" s="226"/>
      <c r="I92" s="226"/>
      <c r="J92" s="226"/>
      <c r="K92" s="226"/>
      <c r="L92" s="227"/>
      <c r="M92" s="224"/>
      <c r="N92" s="228"/>
      <c r="O92" s="228"/>
      <c r="P92" s="228"/>
      <c r="Q92" s="228"/>
      <c r="R92" s="228"/>
      <c r="S92" s="228"/>
      <c r="T92" s="228"/>
      <c r="U92" s="228"/>
      <c r="V92" s="223"/>
      <c r="W92" s="223"/>
      <c r="X92" s="229" t="str">
        <f>IF(AND(HP92&gt;=32,HP92&lt;=80),Listas!$G$36,IF(AND(HP92&gt;=16,HP92&lt;=24),Listas!$G$37,IF(AND(HP92&gt;=5,HP92&lt;=12),Listas!$G$38,IF(AND(HP92&gt;=1,HP92&lt;=4),Listas!$G$39,"-"))))</f>
        <v>-</v>
      </c>
      <c r="Y92" s="230" t="str">
        <f t="shared" si="55"/>
        <v/>
      </c>
      <c r="Z92" s="230" t="str">
        <f>IFERROR(VLOOKUP(L92,Listas!$H$4:$I$8,2,FALSE),"")</f>
        <v/>
      </c>
      <c r="AA92" s="233"/>
      <c r="AB92" s="234"/>
      <c r="AC92" s="231"/>
      <c r="AD92" s="223"/>
      <c r="AE92" s="223"/>
      <c r="AF92" s="113" t="str">
        <f>IF(AND(HU92&gt;=32,HU92&lt;=80),Listas!$G$36,IF(AND(HU92&gt;=16,HU92&lt;=24),Listas!$G$37,IF(AND(HU92&gt;=5,HU92&lt;=12),Listas!$G$38,IF(AND(HU92&gt;=1,HU92&lt;=4),Listas!$G$39,"-"))))</f>
        <v>-</v>
      </c>
      <c r="AG92" s="226"/>
      <c r="AH92" s="223"/>
      <c r="AI92" s="223"/>
      <c r="AJ92" s="113" t="str">
        <f>IF(AND(HZ92&gt;=32,HZ92&lt;=80),Listas!$G$36,IF(AND(HZ92&gt;=16,HZ92&lt;=24),Listas!$G$37,IF(AND(HZ92&gt;=5,HZ92&lt;=12),Listas!$G$38,IF(AND(HZ92&gt;=1,HZ92&lt;=4),Listas!$G$39,"-"))))</f>
        <v>-</v>
      </c>
      <c r="AK92" s="226"/>
      <c r="AL92" s="223"/>
      <c r="AM92" s="223"/>
      <c r="AN92" s="113" t="str">
        <f>IF(AND(IE92&gt;=32,IE92&lt;=80),Listas!$G$36,IF(AND(IE92&gt;=16,IE92&lt;=24),Listas!$G$37,IF(AND(IE92&gt;=5,IE92&lt;=12),Listas!$G$38,IF(AND(IE92&gt;=1,IE92&lt;=4),Listas!$G$39,"-"))))</f>
        <v>-</v>
      </c>
      <c r="AO92" s="226"/>
      <c r="AP92" s="223"/>
      <c r="AQ92" s="223"/>
      <c r="AR92" s="113" t="str">
        <f>IF(AND(IJ92&gt;=32,IJ92&lt;=80),Listas!$G$36,IF(AND(IJ92&gt;=16,IJ92&lt;=24),Listas!$G$37,IF(AND(IJ92&gt;=5,IJ92&lt;=12),Listas!$G$38,IF(AND(IJ92&gt;=1,IJ92&lt;=4),Listas!$G$39,"-"))))</f>
        <v>-</v>
      </c>
      <c r="AS92" s="226"/>
      <c r="AT92" s="223"/>
      <c r="AU92" s="223"/>
      <c r="AV92" s="113" t="str">
        <f>IF(AND(IO92&gt;=32,IO92&lt;=80),Listas!$G$36,IF(AND(IO92&gt;=16,IO92&lt;=24),Listas!$G$37,IF(AND(IO92&gt;=5,IO92&lt;=12),Listas!$G$38,IF(AND(IO92&gt;=1,IO92&lt;=4),Listas!$G$39,"-"))))</f>
        <v>-</v>
      </c>
      <c r="AW92" s="226"/>
      <c r="AX92" s="223"/>
      <c r="AY92" s="223"/>
      <c r="AZ92" s="113" t="str">
        <f>IF(AND(IT92&gt;=32,IT92&lt;=80),Listas!$G$36,IF(AND(IT92&gt;=16,IT92&lt;=24),Listas!$G$37,IF(AND(IT92&gt;=5,IT92&lt;=12),Listas!$G$38,IF(AND(IT92&gt;=1,IT92&lt;=4),Listas!$G$39,"-"))))</f>
        <v>-</v>
      </c>
      <c r="BA92" s="226"/>
      <c r="BB92" s="223"/>
      <c r="BC92" s="223"/>
      <c r="BD92" s="113" t="str">
        <f>IF(AND(IY92&gt;=32,IY92&lt;=80),Listas!$G$36,IF(AND(IY92&gt;=16,IY92&lt;=24),Listas!$G$37,IF(AND(IY92&gt;=5,IY92&lt;=12),Listas!$G$38,IF(AND(IY92&gt;=1,IY92&lt;=4),Listas!$G$39,"-"))))</f>
        <v>-</v>
      </c>
      <c r="BE92" s="226"/>
      <c r="BF92" s="223"/>
      <c r="BG92" s="223"/>
      <c r="BH92" s="113" t="str">
        <f>IF(AND(JD92&gt;=32,JD92&lt;=80),Listas!$G$36,IF(AND(JD92&gt;=16,JD92&lt;=24),Listas!$G$37,IF(AND(JD92&gt;=5,JD92&lt;=12),Listas!$G$38,IF(AND(JD92&gt;=1,JD92&lt;=4),Listas!$G$39,"-"))))</f>
        <v>-</v>
      </c>
      <c r="BI92" s="226"/>
      <c r="BJ92" s="223"/>
      <c r="BK92" s="223"/>
      <c r="BL92" s="113" t="str">
        <f>IF(AND(JI92&gt;=32,JI92&lt;=80),Listas!$G$36,IF(AND(JI92&gt;=16,JI92&lt;=24),Listas!$G$37,IF(AND(JI92&gt;=5,JI92&lt;=12),Listas!$G$38,IF(AND(JI92&gt;=1,JI92&lt;=4),Listas!$G$39,"-"))))</f>
        <v>-</v>
      </c>
      <c r="BM92" s="226"/>
      <c r="BN92" s="223"/>
      <c r="BO92" s="223"/>
      <c r="BP92" s="113" t="str">
        <f>IF(AND(JN92&gt;=32,JN92&lt;=80),Listas!$G$36,IF(AND(JN92&gt;=16,JN92&lt;=24),Listas!$G$37,IF(AND(JN92&gt;=5,JN92&lt;=12),Listas!$G$38,IF(AND(JN92&gt;=1,JN92&lt;=4),Listas!$G$39,"-"))))</f>
        <v>-</v>
      </c>
      <c r="BQ92" s="226"/>
      <c r="BR92" s="223"/>
      <c r="BS92" s="223"/>
      <c r="BT92" s="113" t="str">
        <f>IF(AND(JS92&gt;=32,JS92&lt;=80),Listas!$G$36,IF(AND(JS92&gt;=16,JS92&lt;=24),Listas!$G$37,IF(AND(JS92&gt;=5,JS92&lt;=12),Listas!$G$38,IF(AND(JS92&gt;=1,JS92&lt;=4),Listas!$G$39,"-"))))</f>
        <v>-</v>
      </c>
      <c r="BU92" s="226"/>
      <c r="BV92" s="223"/>
      <c r="BW92" s="223"/>
      <c r="BX92" s="113" t="str">
        <f>IF(AND(JX92&gt;=32,JX92&lt;=80),Listas!$G$36,IF(AND(JX92&gt;=16,JX92&lt;=24),Listas!$G$37,IF(AND(JX92&gt;=5,JX92&lt;=12),Listas!$G$38,IF(AND(JX92&gt;=1,JX92&lt;=4),Listas!$G$39,"-"))))</f>
        <v>-</v>
      </c>
      <c r="BY92" s="226"/>
      <c r="BZ92" s="223"/>
      <c r="CA92" s="223"/>
      <c r="CB92" s="113" t="str">
        <f>IF(AND(KC92&gt;=32,KC92&lt;=80),Listas!$G$36,IF(AND(KC92&gt;=16,KC92&lt;=24),Listas!$G$37,IF(AND(KC92&gt;=5,KC92&lt;=12),Listas!$G$38,IF(AND(KC92&gt;=1,KC92&lt;=4),Listas!$G$39,"-"))))</f>
        <v>-</v>
      </c>
      <c r="CC92" s="226"/>
      <c r="CD92" s="223"/>
      <c r="CE92" s="223"/>
      <c r="CF92" s="113" t="str">
        <f>IF(AND(KH92&gt;=32,KH92&lt;=80),Listas!$G$36,IF(AND(KH92&gt;=16,KH92&lt;=24),Listas!$G$37,IF(AND(KH92&gt;=5,KH92&lt;=12),Listas!$G$38,IF(AND(KH92&gt;=1,KH92&lt;=4),Listas!$G$39,"-"))))</f>
        <v>-</v>
      </c>
      <c r="CG92" s="226"/>
      <c r="CH92" s="223"/>
      <c r="CI92" s="223"/>
      <c r="CJ92" s="113" t="str">
        <f>IF(AND(KM92&gt;=32,KM92&lt;=80),Listas!$G$36,IF(AND(KM92&gt;=16,KM92&lt;=24),Listas!$G$37,IF(AND(KM92&gt;=5,KM92&lt;=12),Listas!$G$38,IF(AND(KM92&gt;=1,KM92&lt;=4),Listas!$G$39,"-"))))</f>
        <v>-</v>
      </c>
      <c r="CK92" s="226"/>
      <c r="CL92" s="223"/>
      <c r="CM92" s="223"/>
      <c r="CN92" s="113" t="str">
        <f>IF(AND(KR92&gt;=32,KR92&lt;=80),Listas!$G$36,IF(AND(KR92&gt;=16,KR92&lt;=24),Listas!$G$37,IF(AND(KR92&gt;=5,KR92&lt;=12),Listas!$G$38,IF(AND(KR92&gt;=1,KR92&lt;=4),Listas!$G$39,"-"))))</f>
        <v>-</v>
      </c>
      <c r="CO92" s="226"/>
      <c r="CP92" s="223"/>
      <c r="CQ92" s="223"/>
      <c r="CR92" s="113" t="str">
        <f>IF(AND(KW92&gt;=32,KW92&lt;=80),Listas!$G$36,IF(AND(KW92&gt;=16,KW92&lt;=24),Listas!$G$37,IF(AND(KW92&gt;=5,KW92&lt;=12),Listas!$G$38,IF(AND(KW92&gt;=1,KW92&lt;=4),Listas!$G$39,"-"))))</f>
        <v>-</v>
      </c>
      <c r="CS92" s="226"/>
      <c r="CT92" s="223"/>
      <c r="CU92" s="223"/>
      <c r="CV92" s="113" t="str">
        <f>IF(AND(LB92&gt;=32,LB92&lt;=80),Listas!$G$36,IF(AND(LB92&gt;=16,LB92&lt;=24),Listas!$G$37,IF(AND(LB92&gt;=5,LB92&lt;=12),Listas!$G$38,IF(AND(LB92&gt;=1,LB92&lt;=4),Listas!$G$39,"-"))))</f>
        <v>-</v>
      </c>
      <c r="CW92" s="226"/>
      <c r="CX92" s="223"/>
      <c r="CY92" s="223"/>
      <c r="CZ92" s="113" t="str">
        <f>IF(AND(LG92&gt;=32,LG92&lt;=80),Listas!$G$36,IF(AND(LG92&gt;=16,LG92&lt;=24),Listas!$G$37,IF(AND(LG92&gt;=5,LG92&lt;=12),Listas!$G$38,IF(AND(LG92&gt;=1,LG92&lt;=4),Listas!$G$39,"-"))))</f>
        <v>-</v>
      </c>
      <c r="DA92" s="226"/>
      <c r="DB92" s="223"/>
      <c r="DC92" s="223"/>
      <c r="DD92" s="113" t="str">
        <f>IF(AND(LL92&gt;=32,LL92&lt;=80),Listas!$G$36,IF(AND(LL92&gt;=16,LL92&lt;=24),Listas!$G$37,IF(AND(LL92&gt;=5,LL92&lt;=12),Listas!$G$38,IF(AND(LL92&gt;=1,LL92&lt;=4),Listas!$G$39,"-"))))</f>
        <v>-</v>
      </c>
      <c r="DE92" s="226"/>
      <c r="DF92" s="223"/>
      <c r="DG92" s="223"/>
      <c r="DH92" s="113" t="str">
        <f>IF(AND(LQ92&gt;=32,LQ92&lt;=80),Listas!$G$36,IF(AND(LQ92&gt;=16,LQ92&lt;=24),Listas!$G$37,IF(AND(LQ92&gt;=5,LQ92&lt;=12),Listas!$G$38,IF(AND(LQ92&gt;=1,LQ92&lt;=4),Listas!$G$39,"-"))))</f>
        <v>-</v>
      </c>
      <c r="DI92" s="226"/>
      <c r="DJ92" s="223"/>
      <c r="DK92" s="223"/>
      <c r="DL92" s="113" t="str">
        <f>IF(AND(LV92&gt;=32,LV92&lt;=80),Listas!$G$36,IF(AND(LV92&gt;=16,LV92&lt;=24),Listas!$G$37,IF(AND(LV92&gt;=5,LV92&lt;=12),Listas!$G$38,IF(AND(LV92&gt;=1,LV92&lt;=4),Listas!$G$39,"-"))))</f>
        <v>-</v>
      </c>
      <c r="DM92" s="226"/>
      <c r="DN92" s="223"/>
      <c r="DO92" s="223"/>
      <c r="DP92" s="113" t="str">
        <f>IF(AND(MA92&gt;=32,MA92&lt;=80),Listas!$G$36,IF(AND(MA92&gt;=16,MA92&lt;=24),Listas!$G$37,IF(AND(MA92&gt;=5,MA92&lt;=12),Listas!$G$38,IF(AND(MA92&gt;=1,MA92&lt;=4),Listas!$G$39,"-"))))</f>
        <v>-</v>
      </c>
      <c r="DQ92" s="226"/>
      <c r="DR92" s="223"/>
      <c r="DS92" s="223"/>
      <c r="DT92" s="113" t="str">
        <f>IF(AND(MF92&gt;=32,MF92&lt;=80),Listas!$G$36,IF(AND(MF92&gt;=16,MF92&lt;=24),Listas!$G$37,IF(AND(MF92&gt;=5,MF92&lt;=12),Listas!$G$38,IF(AND(MF92&gt;=1,MF92&lt;=4),Listas!$G$39,"-"))))</f>
        <v>-</v>
      </c>
      <c r="HM92" s="150" t="str">
        <f>IF('2.Datos'!A92&lt;&gt;"",'2.Datos'!A92,"")</f>
        <v/>
      </c>
      <c r="HN92" s="142" t="str">
        <f>IFERROR(VLOOKUP('2.Datos'!V92,Listas!$D$37:$E$41,2,FALSE),"")</f>
        <v/>
      </c>
      <c r="HO92" s="142" t="str">
        <f>IFERROR(VLOOKUP('2.Datos'!W92,Listas!$D$44:$E$48,2,FALSE),"")</f>
        <v/>
      </c>
      <c r="HP92" s="142" t="str">
        <f t="shared" si="53"/>
        <v/>
      </c>
      <c r="HQ92" s="151" t="str">
        <f t="shared" si="54"/>
        <v/>
      </c>
      <c r="HR92" s="103"/>
      <c r="HS92" s="142" t="str">
        <f>IFERROR(VLOOKUP('2.Datos'!AD92,Listas!$D$37:$E$41,2,FALSE),"")</f>
        <v/>
      </c>
      <c r="HT92" s="142" t="str">
        <f>IFERROR(VLOOKUP('2.Datos'!AE92,Listas!$D$44:$E$48,2,FALSE),"")</f>
        <v/>
      </c>
      <c r="HU92" s="151" t="str">
        <f t="shared" si="56"/>
        <v/>
      </c>
      <c r="HV92" s="151" t="str">
        <f t="shared" si="57"/>
        <v/>
      </c>
      <c r="HW92" s="103"/>
      <c r="HX92" s="142" t="str">
        <f>IFERROR(VLOOKUP('2.Datos'!AH92,Listas!$D$37:$E$41,2,FALSE),"")</f>
        <v/>
      </c>
      <c r="HY92" s="142" t="str">
        <f>IFERROR(VLOOKUP('2.Datos'!AI92,Listas!$D$44:$E$48,2,FALSE),"")</f>
        <v/>
      </c>
      <c r="HZ92" s="151" t="str">
        <f t="shared" si="58"/>
        <v/>
      </c>
      <c r="IA92" s="151" t="str">
        <f t="shared" si="59"/>
        <v/>
      </c>
      <c r="IB92" s="103"/>
      <c r="IC92" s="142" t="str">
        <f>IFERROR(VLOOKUP('2.Datos'!AL92,Listas!$D$37:$E$41,2,FALSE),"")</f>
        <v/>
      </c>
      <c r="ID92" s="142" t="str">
        <f>IFERROR(VLOOKUP('2.Datos'!AM92,Listas!$D$44:$E$48,2,FALSE),"")</f>
        <v/>
      </c>
      <c r="IE92" s="151" t="str">
        <f t="shared" si="60"/>
        <v/>
      </c>
      <c r="IF92" s="151" t="str">
        <f t="shared" si="61"/>
        <v/>
      </c>
      <c r="IG92" s="103"/>
      <c r="IH92" s="142" t="str">
        <f>IFERROR(VLOOKUP('2.Datos'!AP92,Listas!$D$37:$E$41,2,FALSE),"")</f>
        <v/>
      </c>
      <c r="II92" s="142" t="str">
        <f>IFERROR(VLOOKUP('2.Datos'!AQ92,Listas!$D$44:$E$48,2,FALSE),"")</f>
        <v/>
      </c>
      <c r="IJ92" s="151" t="str">
        <f t="shared" si="62"/>
        <v/>
      </c>
      <c r="IK92" s="151" t="str">
        <f t="shared" si="63"/>
        <v/>
      </c>
      <c r="IL92" s="103"/>
      <c r="IM92" s="142" t="str">
        <f>IFERROR(VLOOKUP('2.Datos'!AT92,Listas!$D$37:$E$41,2,FALSE),"")</f>
        <v/>
      </c>
      <c r="IN92" s="142" t="str">
        <f>IFERROR(VLOOKUP('2.Datos'!AU92,Listas!$D$44:$E$48,2,FALSE),"")</f>
        <v/>
      </c>
      <c r="IO92" s="151" t="str">
        <f t="shared" si="64"/>
        <v/>
      </c>
      <c r="IP92" s="151" t="str">
        <f t="shared" si="65"/>
        <v/>
      </c>
      <c r="IQ92" s="103"/>
      <c r="IR92" s="142" t="str">
        <f>IFERROR(VLOOKUP('2.Datos'!AX92,Listas!$D$37:$E$41,2,FALSE),"")</f>
        <v/>
      </c>
      <c r="IS92" s="142" t="str">
        <f>IFERROR(VLOOKUP('2.Datos'!AY92,Listas!$D$44:$E$48,2,FALSE),"")</f>
        <v/>
      </c>
      <c r="IT92" s="151" t="str">
        <f t="shared" si="66"/>
        <v/>
      </c>
      <c r="IU92" s="151" t="str">
        <f t="shared" si="67"/>
        <v/>
      </c>
      <c r="IV92" s="103"/>
      <c r="IW92" s="142" t="str">
        <f>IFERROR(VLOOKUP('2.Datos'!BB92,Listas!$D$37:$E$41,2,FALSE),"")</f>
        <v/>
      </c>
      <c r="IX92" s="142" t="str">
        <f>IFERROR(VLOOKUP('2.Datos'!BC92,Listas!$D$44:$E$48,2,FALSE),"")</f>
        <v/>
      </c>
      <c r="IY92" s="151" t="str">
        <f t="shared" si="68"/>
        <v/>
      </c>
      <c r="IZ92" s="151" t="str">
        <f t="shared" si="69"/>
        <v/>
      </c>
      <c r="JA92" s="103"/>
      <c r="JB92" s="142" t="str">
        <f>IFERROR(VLOOKUP('2.Datos'!BF92,Listas!$D$37:$E$41,2,FALSE),"")</f>
        <v/>
      </c>
      <c r="JC92" s="142" t="str">
        <f>IFERROR(VLOOKUP('2.Datos'!BG92,Listas!$D$44:$E$48,2,FALSE),"")</f>
        <v/>
      </c>
      <c r="JD92" s="151" t="str">
        <f t="shared" si="70"/>
        <v/>
      </c>
      <c r="JE92" s="151" t="str">
        <f t="shared" si="71"/>
        <v/>
      </c>
      <c r="JF92" s="103"/>
      <c r="JG92" s="142" t="str">
        <f>IFERROR(VLOOKUP('2.Datos'!BJ92,Listas!$D$37:$E$41,2,FALSE),"")</f>
        <v/>
      </c>
      <c r="JH92" s="142" t="str">
        <f>IFERROR(VLOOKUP('2.Datos'!BK92,Listas!$D$44:$E$48,2,FALSE),"")</f>
        <v/>
      </c>
      <c r="JI92" s="151" t="str">
        <f t="shared" si="72"/>
        <v/>
      </c>
      <c r="JJ92" s="151" t="str">
        <f t="shared" si="73"/>
        <v/>
      </c>
      <c r="JK92" s="103"/>
      <c r="JL92" s="142" t="str">
        <f>IFERROR(VLOOKUP('2.Datos'!BN92,Listas!$D$37:$E$41,2,FALSE),"")</f>
        <v/>
      </c>
      <c r="JM92" s="142" t="str">
        <f>IFERROR(VLOOKUP('2.Datos'!BO92,Listas!$D$44:$E$48,2,FALSE),"")</f>
        <v/>
      </c>
      <c r="JN92" s="151" t="str">
        <f t="shared" si="74"/>
        <v/>
      </c>
      <c r="JO92" s="151" t="str">
        <f t="shared" si="75"/>
        <v/>
      </c>
      <c r="JP92" s="103"/>
      <c r="JQ92" s="142" t="str">
        <f>IFERROR(VLOOKUP('2.Datos'!BR92,Listas!$D$37:$E$41,2,FALSE),"")</f>
        <v/>
      </c>
      <c r="JR92" s="142" t="str">
        <f>IFERROR(VLOOKUP('2.Datos'!BS92,Listas!$D$44:$E$48,2,FALSE),"")</f>
        <v/>
      </c>
      <c r="JS92" s="151" t="str">
        <f t="shared" si="76"/>
        <v/>
      </c>
      <c r="JT92" s="151" t="str">
        <f t="shared" si="77"/>
        <v/>
      </c>
      <c r="JU92" s="103"/>
      <c r="JV92" s="142" t="str">
        <f>IFERROR(VLOOKUP('2.Datos'!BV92,Listas!$D$37:$E$41,2,FALSE),"")</f>
        <v/>
      </c>
      <c r="JW92" s="142" t="str">
        <f>IFERROR(VLOOKUP('2.Datos'!BW92,Listas!$D$44:$E$48,2,FALSE),"")</f>
        <v/>
      </c>
      <c r="JX92" s="151" t="str">
        <f t="shared" si="78"/>
        <v/>
      </c>
      <c r="JY92" s="151" t="str">
        <f t="shared" si="79"/>
        <v/>
      </c>
      <c r="JZ92" s="103"/>
      <c r="KA92" s="142" t="str">
        <f>IFERROR(VLOOKUP('2.Datos'!BZ92,Listas!$D$37:$E$41,2,FALSE),"")</f>
        <v/>
      </c>
      <c r="KB92" s="142" t="str">
        <f>IFERROR(VLOOKUP('2.Datos'!CA92,Listas!$D$44:$E$48,2,FALSE),"")</f>
        <v/>
      </c>
      <c r="KC92" s="151" t="str">
        <f t="shared" si="80"/>
        <v/>
      </c>
      <c r="KD92" s="151" t="str">
        <f t="shared" si="81"/>
        <v/>
      </c>
      <c r="KE92" s="103"/>
      <c r="KF92" s="142" t="str">
        <f>IFERROR(VLOOKUP('2.Datos'!CD92,Listas!$D$37:$E$41,2,FALSE),"")</f>
        <v/>
      </c>
      <c r="KG92" s="142" t="str">
        <f>IFERROR(VLOOKUP('2.Datos'!CE92,Listas!$D$44:$E$48,2,FALSE),"")</f>
        <v/>
      </c>
      <c r="KH92" s="151" t="str">
        <f t="shared" si="82"/>
        <v/>
      </c>
      <c r="KI92" s="151" t="str">
        <f t="shared" si="83"/>
        <v/>
      </c>
      <c r="KJ92" s="103"/>
      <c r="KK92" s="142" t="str">
        <f>IFERROR(VLOOKUP('2.Datos'!CH92,Listas!$D$37:$E$41,2,FALSE),"")</f>
        <v/>
      </c>
      <c r="KL92" s="142" t="str">
        <f>IFERROR(VLOOKUP('2.Datos'!CI92,Listas!$D$44:$E$48,2,FALSE),"")</f>
        <v/>
      </c>
      <c r="KM92" s="151" t="str">
        <f t="shared" si="84"/>
        <v/>
      </c>
      <c r="KN92" s="151" t="str">
        <f t="shared" si="85"/>
        <v/>
      </c>
      <c r="KO92" s="103"/>
      <c r="KP92" s="142" t="str">
        <f>IFERROR(VLOOKUP('2.Datos'!CL92,Listas!$D$37:$E$41,2,FALSE),"")</f>
        <v/>
      </c>
      <c r="KQ92" s="142" t="str">
        <f>IFERROR(VLOOKUP('2.Datos'!CM92,Listas!$D$44:$E$48,2,FALSE),"")</f>
        <v/>
      </c>
      <c r="KR92" s="151" t="str">
        <f t="shared" si="86"/>
        <v/>
      </c>
      <c r="KS92" s="151" t="str">
        <f t="shared" si="87"/>
        <v/>
      </c>
      <c r="KT92" s="103"/>
      <c r="KU92" s="142" t="str">
        <f>IFERROR(VLOOKUP('2.Datos'!CP92,Listas!$D$37:$E$41,2,FALSE),"")</f>
        <v/>
      </c>
      <c r="KV92" s="142" t="str">
        <f>IFERROR(VLOOKUP('2.Datos'!CQ92,Listas!$D$44:$E$48,2,FALSE),"")</f>
        <v/>
      </c>
      <c r="KW92" s="151" t="str">
        <f t="shared" si="88"/>
        <v/>
      </c>
      <c r="KX92" s="151" t="str">
        <f t="shared" si="89"/>
        <v/>
      </c>
      <c r="KY92" s="103"/>
      <c r="KZ92" s="142" t="str">
        <f>IFERROR(VLOOKUP('2.Datos'!CT92,Listas!$D$37:$E$41,2,FALSE),"")</f>
        <v/>
      </c>
      <c r="LA92" s="142" t="str">
        <f>IFERROR(VLOOKUP('2.Datos'!CU92,Listas!$D$44:$E$48,2,FALSE),"")</f>
        <v/>
      </c>
      <c r="LB92" s="151" t="str">
        <f t="shared" si="90"/>
        <v/>
      </c>
      <c r="LC92" s="151" t="str">
        <f t="shared" si="91"/>
        <v/>
      </c>
      <c r="LD92" s="103"/>
      <c r="LE92" s="142" t="str">
        <f>IFERROR(VLOOKUP('2.Datos'!CX92,Listas!$D$37:$E$41,2,FALSE),"")</f>
        <v/>
      </c>
      <c r="LF92" s="142" t="str">
        <f>IFERROR(VLOOKUP('2.Datos'!CY92,Listas!$D$44:$E$48,2,FALSE),"")</f>
        <v/>
      </c>
      <c r="LG92" s="151" t="str">
        <f t="shared" si="92"/>
        <v/>
      </c>
      <c r="LH92" s="151" t="str">
        <f t="shared" si="93"/>
        <v/>
      </c>
      <c r="LI92" s="103"/>
      <c r="LJ92" s="142" t="str">
        <f>IFERROR(VLOOKUP('2.Datos'!DB92,Listas!$D$37:$E$41,2,FALSE),"")</f>
        <v/>
      </c>
      <c r="LK92" s="142" t="str">
        <f>IFERROR(VLOOKUP('2.Datos'!DC92,Listas!$D$44:$E$48,2,FALSE),"")</f>
        <v/>
      </c>
      <c r="LL92" s="151" t="str">
        <f t="shared" si="94"/>
        <v/>
      </c>
      <c r="LM92" s="151" t="str">
        <f t="shared" si="95"/>
        <v/>
      </c>
      <c r="LN92" s="103"/>
      <c r="LO92" s="142" t="str">
        <f>IFERROR(VLOOKUP('2.Datos'!DF92,Listas!$D$37:$E$41,2,FALSE),"")</f>
        <v/>
      </c>
      <c r="LP92" s="142" t="str">
        <f>IFERROR(VLOOKUP('2.Datos'!DG92,Listas!$D$44:$E$48,2,FALSE),"")</f>
        <v/>
      </c>
      <c r="LQ92" s="151" t="str">
        <f t="shared" si="96"/>
        <v/>
      </c>
      <c r="LR92" s="151" t="str">
        <f t="shared" si="97"/>
        <v/>
      </c>
      <c r="LS92" s="103"/>
      <c r="LT92" s="142" t="str">
        <f>IFERROR(VLOOKUP('2.Datos'!DJ92,Listas!$D$37:$E$41,2,FALSE),"")</f>
        <v/>
      </c>
      <c r="LU92" s="142" t="str">
        <f>IFERROR(VLOOKUP('2.Datos'!DK92,Listas!$D$44:$E$48,2,FALSE),"")</f>
        <v/>
      </c>
      <c r="LV92" s="151" t="str">
        <f t="shared" si="98"/>
        <v/>
      </c>
      <c r="LW92" s="151" t="str">
        <f t="shared" si="99"/>
        <v/>
      </c>
      <c r="LX92" s="103"/>
      <c r="LY92" s="142" t="str">
        <f>IFERROR(VLOOKUP('2.Datos'!DN92,Listas!$D$37:$E$41,2,FALSE),"")</f>
        <v/>
      </c>
      <c r="LZ92" s="142" t="str">
        <f>IFERROR(VLOOKUP('2.Datos'!DO92,Listas!$D$44:$E$48,2,FALSE),"")</f>
        <v/>
      </c>
      <c r="MA92" s="151" t="str">
        <f t="shared" si="100"/>
        <v/>
      </c>
      <c r="MB92" s="151" t="str">
        <f t="shared" si="101"/>
        <v/>
      </c>
      <c r="MC92" s="103"/>
      <c r="MD92" s="142" t="str">
        <f>IFERROR(VLOOKUP('2.Datos'!DR92,Listas!$D$37:$E$41,2,FALSE),"")</f>
        <v/>
      </c>
      <c r="ME92" s="142" t="str">
        <f>IFERROR(VLOOKUP('2.Datos'!DS92,Listas!$D$44:$E$48,2,FALSE),"")</f>
        <v/>
      </c>
      <c r="MF92" s="151" t="str">
        <f t="shared" si="102"/>
        <v/>
      </c>
      <c r="MG92" s="151" t="str">
        <f t="shared" si="103"/>
        <v/>
      </c>
      <c r="MH92"/>
    </row>
    <row r="93" spans="1:346" ht="46.5" customHeight="1" x14ac:dyDescent="0.25">
      <c r="A93" s="232"/>
      <c r="B93" s="223"/>
      <c r="C93" s="223"/>
      <c r="D93" s="225"/>
      <c r="E93" s="225"/>
      <c r="F93" s="226"/>
      <c r="G93" s="223"/>
      <c r="H93" s="226"/>
      <c r="I93" s="226"/>
      <c r="J93" s="226"/>
      <c r="K93" s="226"/>
      <c r="L93" s="227"/>
      <c r="M93" s="224"/>
      <c r="N93" s="228"/>
      <c r="O93" s="228"/>
      <c r="P93" s="228"/>
      <c r="Q93" s="228"/>
      <c r="R93" s="228"/>
      <c r="S93" s="228"/>
      <c r="T93" s="228"/>
      <c r="U93" s="228"/>
      <c r="V93" s="223"/>
      <c r="W93" s="223"/>
      <c r="X93" s="229" t="str">
        <f>IF(AND(HP93&gt;=32,HP93&lt;=80),Listas!$G$36,IF(AND(HP93&gt;=16,HP93&lt;=24),Listas!$G$37,IF(AND(HP93&gt;=5,HP93&lt;=12),Listas!$G$38,IF(AND(HP93&gt;=1,HP93&lt;=4),Listas!$G$39,"-"))))</f>
        <v>-</v>
      </c>
      <c r="Y93" s="230" t="str">
        <f t="shared" si="55"/>
        <v/>
      </c>
      <c r="Z93" s="230" t="str">
        <f>IFERROR(VLOOKUP(L93,Listas!$H$4:$I$8,2,FALSE),"")</f>
        <v/>
      </c>
      <c r="AA93" s="233"/>
      <c r="AB93" s="234"/>
      <c r="AC93" s="231"/>
      <c r="AD93" s="223"/>
      <c r="AE93" s="223"/>
      <c r="AF93" s="113" t="str">
        <f>IF(AND(HU93&gt;=32,HU93&lt;=80),Listas!$G$36,IF(AND(HU93&gt;=16,HU93&lt;=24),Listas!$G$37,IF(AND(HU93&gt;=5,HU93&lt;=12),Listas!$G$38,IF(AND(HU93&gt;=1,HU93&lt;=4),Listas!$G$39,"-"))))</f>
        <v>-</v>
      </c>
      <c r="AG93" s="226"/>
      <c r="AH93" s="223"/>
      <c r="AI93" s="223"/>
      <c r="AJ93" s="113" t="str">
        <f>IF(AND(HZ93&gt;=32,HZ93&lt;=80),Listas!$G$36,IF(AND(HZ93&gt;=16,HZ93&lt;=24),Listas!$G$37,IF(AND(HZ93&gt;=5,HZ93&lt;=12),Listas!$G$38,IF(AND(HZ93&gt;=1,HZ93&lt;=4),Listas!$G$39,"-"))))</f>
        <v>-</v>
      </c>
      <c r="AK93" s="226"/>
      <c r="AL93" s="223"/>
      <c r="AM93" s="223"/>
      <c r="AN93" s="113" t="str">
        <f>IF(AND(IE93&gt;=32,IE93&lt;=80),Listas!$G$36,IF(AND(IE93&gt;=16,IE93&lt;=24),Listas!$G$37,IF(AND(IE93&gt;=5,IE93&lt;=12),Listas!$G$38,IF(AND(IE93&gt;=1,IE93&lt;=4),Listas!$G$39,"-"))))</f>
        <v>-</v>
      </c>
      <c r="AO93" s="226"/>
      <c r="AP93" s="223"/>
      <c r="AQ93" s="223"/>
      <c r="AR93" s="113" t="str">
        <f>IF(AND(IJ93&gt;=32,IJ93&lt;=80),Listas!$G$36,IF(AND(IJ93&gt;=16,IJ93&lt;=24),Listas!$G$37,IF(AND(IJ93&gt;=5,IJ93&lt;=12),Listas!$G$38,IF(AND(IJ93&gt;=1,IJ93&lt;=4),Listas!$G$39,"-"))))</f>
        <v>-</v>
      </c>
      <c r="AS93" s="226"/>
      <c r="AT93" s="223"/>
      <c r="AU93" s="223"/>
      <c r="AV93" s="113" t="str">
        <f>IF(AND(IO93&gt;=32,IO93&lt;=80),Listas!$G$36,IF(AND(IO93&gt;=16,IO93&lt;=24),Listas!$G$37,IF(AND(IO93&gt;=5,IO93&lt;=12),Listas!$G$38,IF(AND(IO93&gt;=1,IO93&lt;=4),Listas!$G$39,"-"))))</f>
        <v>-</v>
      </c>
      <c r="AW93" s="226"/>
      <c r="AX93" s="223"/>
      <c r="AY93" s="223"/>
      <c r="AZ93" s="113" t="str">
        <f>IF(AND(IT93&gt;=32,IT93&lt;=80),Listas!$G$36,IF(AND(IT93&gt;=16,IT93&lt;=24),Listas!$G$37,IF(AND(IT93&gt;=5,IT93&lt;=12),Listas!$G$38,IF(AND(IT93&gt;=1,IT93&lt;=4),Listas!$G$39,"-"))))</f>
        <v>-</v>
      </c>
      <c r="BA93" s="226"/>
      <c r="BB93" s="223"/>
      <c r="BC93" s="223"/>
      <c r="BD93" s="113" t="str">
        <f>IF(AND(IY93&gt;=32,IY93&lt;=80),Listas!$G$36,IF(AND(IY93&gt;=16,IY93&lt;=24),Listas!$G$37,IF(AND(IY93&gt;=5,IY93&lt;=12),Listas!$G$38,IF(AND(IY93&gt;=1,IY93&lt;=4),Listas!$G$39,"-"))))</f>
        <v>-</v>
      </c>
      <c r="BE93" s="226"/>
      <c r="BF93" s="223"/>
      <c r="BG93" s="223"/>
      <c r="BH93" s="113" t="str">
        <f>IF(AND(JD93&gt;=32,JD93&lt;=80),Listas!$G$36,IF(AND(JD93&gt;=16,JD93&lt;=24),Listas!$G$37,IF(AND(JD93&gt;=5,JD93&lt;=12),Listas!$G$38,IF(AND(JD93&gt;=1,JD93&lt;=4),Listas!$G$39,"-"))))</f>
        <v>-</v>
      </c>
      <c r="BI93" s="226"/>
      <c r="BJ93" s="223"/>
      <c r="BK93" s="223"/>
      <c r="BL93" s="113" t="str">
        <f>IF(AND(JI93&gt;=32,JI93&lt;=80),Listas!$G$36,IF(AND(JI93&gt;=16,JI93&lt;=24),Listas!$G$37,IF(AND(JI93&gt;=5,JI93&lt;=12),Listas!$G$38,IF(AND(JI93&gt;=1,JI93&lt;=4),Listas!$G$39,"-"))))</f>
        <v>-</v>
      </c>
      <c r="BM93" s="226"/>
      <c r="BN93" s="223"/>
      <c r="BO93" s="223"/>
      <c r="BP93" s="113" t="str">
        <f>IF(AND(JN93&gt;=32,JN93&lt;=80),Listas!$G$36,IF(AND(JN93&gt;=16,JN93&lt;=24),Listas!$G$37,IF(AND(JN93&gt;=5,JN93&lt;=12),Listas!$G$38,IF(AND(JN93&gt;=1,JN93&lt;=4),Listas!$G$39,"-"))))</f>
        <v>-</v>
      </c>
      <c r="BQ93" s="226"/>
      <c r="BR93" s="223"/>
      <c r="BS93" s="223"/>
      <c r="BT93" s="113" t="str">
        <f>IF(AND(JS93&gt;=32,JS93&lt;=80),Listas!$G$36,IF(AND(JS93&gt;=16,JS93&lt;=24),Listas!$G$37,IF(AND(JS93&gt;=5,JS93&lt;=12),Listas!$G$38,IF(AND(JS93&gt;=1,JS93&lt;=4),Listas!$G$39,"-"))))</f>
        <v>-</v>
      </c>
      <c r="BU93" s="226"/>
      <c r="BV93" s="223"/>
      <c r="BW93" s="223"/>
      <c r="BX93" s="113" t="str">
        <f>IF(AND(JX93&gt;=32,JX93&lt;=80),Listas!$G$36,IF(AND(JX93&gt;=16,JX93&lt;=24),Listas!$G$37,IF(AND(JX93&gt;=5,JX93&lt;=12),Listas!$G$38,IF(AND(JX93&gt;=1,JX93&lt;=4),Listas!$G$39,"-"))))</f>
        <v>-</v>
      </c>
      <c r="BY93" s="226"/>
      <c r="BZ93" s="223"/>
      <c r="CA93" s="223"/>
      <c r="CB93" s="113" t="str">
        <f>IF(AND(KC93&gt;=32,KC93&lt;=80),Listas!$G$36,IF(AND(KC93&gt;=16,KC93&lt;=24),Listas!$G$37,IF(AND(KC93&gt;=5,KC93&lt;=12),Listas!$G$38,IF(AND(KC93&gt;=1,KC93&lt;=4),Listas!$G$39,"-"))))</f>
        <v>-</v>
      </c>
      <c r="CC93" s="226"/>
      <c r="CD93" s="223"/>
      <c r="CE93" s="223"/>
      <c r="CF93" s="113" t="str">
        <f>IF(AND(KH93&gt;=32,KH93&lt;=80),Listas!$G$36,IF(AND(KH93&gt;=16,KH93&lt;=24),Listas!$G$37,IF(AND(KH93&gt;=5,KH93&lt;=12),Listas!$G$38,IF(AND(KH93&gt;=1,KH93&lt;=4),Listas!$G$39,"-"))))</f>
        <v>-</v>
      </c>
      <c r="CG93" s="226"/>
      <c r="CH93" s="223"/>
      <c r="CI93" s="223"/>
      <c r="CJ93" s="113" t="str">
        <f>IF(AND(KM93&gt;=32,KM93&lt;=80),Listas!$G$36,IF(AND(KM93&gt;=16,KM93&lt;=24),Listas!$G$37,IF(AND(KM93&gt;=5,KM93&lt;=12),Listas!$G$38,IF(AND(KM93&gt;=1,KM93&lt;=4),Listas!$G$39,"-"))))</f>
        <v>-</v>
      </c>
      <c r="CK93" s="226"/>
      <c r="CL93" s="223"/>
      <c r="CM93" s="223"/>
      <c r="CN93" s="113" t="str">
        <f>IF(AND(KR93&gt;=32,KR93&lt;=80),Listas!$G$36,IF(AND(KR93&gt;=16,KR93&lt;=24),Listas!$G$37,IF(AND(KR93&gt;=5,KR93&lt;=12),Listas!$G$38,IF(AND(KR93&gt;=1,KR93&lt;=4),Listas!$G$39,"-"))))</f>
        <v>-</v>
      </c>
      <c r="CO93" s="226"/>
      <c r="CP93" s="223"/>
      <c r="CQ93" s="223"/>
      <c r="CR93" s="113" t="str">
        <f>IF(AND(KW93&gt;=32,KW93&lt;=80),Listas!$G$36,IF(AND(KW93&gt;=16,KW93&lt;=24),Listas!$G$37,IF(AND(KW93&gt;=5,KW93&lt;=12),Listas!$G$38,IF(AND(KW93&gt;=1,KW93&lt;=4),Listas!$G$39,"-"))))</f>
        <v>-</v>
      </c>
      <c r="CS93" s="226"/>
      <c r="CT93" s="223"/>
      <c r="CU93" s="223"/>
      <c r="CV93" s="113" t="str">
        <f>IF(AND(LB93&gt;=32,LB93&lt;=80),Listas!$G$36,IF(AND(LB93&gt;=16,LB93&lt;=24),Listas!$G$37,IF(AND(LB93&gt;=5,LB93&lt;=12),Listas!$G$38,IF(AND(LB93&gt;=1,LB93&lt;=4),Listas!$G$39,"-"))))</f>
        <v>-</v>
      </c>
      <c r="CW93" s="226"/>
      <c r="CX93" s="223"/>
      <c r="CY93" s="223"/>
      <c r="CZ93" s="113" t="str">
        <f>IF(AND(LG93&gt;=32,LG93&lt;=80),Listas!$G$36,IF(AND(LG93&gt;=16,LG93&lt;=24),Listas!$G$37,IF(AND(LG93&gt;=5,LG93&lt;=12),Listas!$G$38,IF(AND(LG93&gt;=1,LG93&lt;=4),Listas!$G$39,"-"))))</f>
        <v>-</v>
      </c>
      <c r="DA93" s="226"/>
      <c r="DB93" s="223"/>
      <c r="DC93" s="223"/>
      <c r="DD93" s="113" t="str">
        <f>IF(AND(LL93&gt;=32,LL93&lt;=80),Listas!$G$36,IF(AND(LL93&gt;=16,LL93&lt;=24),Listas!$G$37,IF(AND(LL93&gt;=5,LL93&lt;=12),Listas!$G$38,IF(AND(LL93&gt;=1,LL93&lt;=4),Listas!$G$39,"-"))))</f>
        <v>-</v>
      </c>
      <c r="DE93" s="226"/>
      <c r="DF93" s="223"/>
      <c r="DG93" s="223"/>
      <c r="DH93" s="113" t="str">
        <f>IF(AND(LQ93&gt;=32,LQ93&lt;=80),Listas!$G$36,IF(AND(LQ93&gt;=16,LQ93&lt;=24),Listas!$G$37,IF(AND(LQ93&gt;=5,LQ93&lt;=12),Listas!$G$38,IF(AND(LQ93&gt;=1,LQ93&lt;=4),Listas!$G$39,"-"))))</f>
        <v>-</v>
      </c>
      <c r="DI93" s="226"/>
      <c r="DJ93" s="223"/>
      <c r="DK93" s="223"/>
      <c r="DL93" s="113" t="str">
        <f>IF(AND(LV93&gt;=32,LV93&lt;=80),Listas!$G$36,IF(AND(LV93&gt;=16,LV93&lt;=24),Listas!$G$37,IF(AND(LV93&gt;=5,LV93&lt;=12),Listas!$G$38,IF(AND(LV93&gt;=1,LV93&lt;=4),Listas!$G$39,"-"))))</f>
        <v>-</v>
      </c>
      <c r="DM93" s="226"/>
      <c r="DN93" s="223"/>
      <c r="DO93" s="223"/>
      <c r="DP93" s="113" t="str">
        <f>IF(AND(MA93&gt;=32,MA93&lt;=80),Listas!$G$36,IF(AND(MA93&gt;=16,MA93&lt;=24),Listas!$G$37,IF(AND(MA93&gt;=5,MA93&lt;=12),Listas!$G$38,IF(AND(MA93&gt;=1,MA93&lt;=4),Listas!$G$39,"-"))))</f>
        <v>-</v>
      </c>
      <c r="DQ93" s="226"/>
      <c r="DR93" s="223"/>
      <c r="DS93" s="223"/>
      <c r="DT93" s="113" t="str">
        <f>IF(AND(MF93&gt;=32,MF93&lt;=80),Listas!$G$36,IF(AND(MF93&gt;=16,MF93&lt;=24),Listas!$G$37,IF(AND(MF93&gt;=5,MF93&lt;=12),Listas!$G$38,IF(AND(MF93&gt;=1,MF93&lt;=4),Listas!$G$39,"-"))))</f>
        <v>-</v>
      </c>
      <c r="HM93" s="150" t="str">
        <f>IF('2.Datos'!A93&lt;&gt;"",'2.Datos'!A93,"")</f>
        <v/>
      </c>
      <c r="HN93" s="142" t="str">
        <f>IFERROR(VLOOKUP('2.Datos'!V93,Listas!$D$37:$E$41,2,FALSE),"")</f>
        <v/>
      </c>
      <c r="HO93" s="142" t="str">
        <f>IFERROR(VLOOKUP('2.Datos'!W93,Listas!$D$44:$E$48,2,FALSE),"")</f>
        <v/>
      </c>
      <c r="HP93" s="142" t="str">
        <f t="shared" si="53"/>
        <v/>
      </c>
      <c r="HQ93" s="151" t="str">
        <f t="shared" si="54"/>
        <v/>
      </c>
      <c r="HR93" s="103"/>
      <c r="HS93" s="142" t="str">
        <f>IFERROR(VLOOKUP('2.Datos'!AD93,Listas!$D$37:$E$41,2,FALSE),"")</f>
        <v/>
      </c>
      <c r="HT93" s="142" t="str">
        <f>IFERROR(VLOOKUP('2.Datos'!AE93,Listas!$D$44:$E$48,2,FALSE),"")</f>
        <v/>
      </c>
      <c r="HU93" s="151" t="str">
        <f t="shared" si="56"/>
        <v/>
      </c>
      <c r="HV93" s="151" t="str">
        <f t="shared" si="57"/>
        <v/>
      </c>
      <c r="HW93" s="103"/>
      <c r="HX93" s="142" t="str">
        <f>IFERROR(VLOOKUP('2.Datos'!AH93,Listas!$D$37:$E$41,2,FALSE),"")</f>
        <v/>
      </c>
      <c r="HY93" s="142" t="str">
        <f>IFERROR(VLOOKUP('2.Datos'!AI93,Listas!$D$44:$E$48,2,FALSE),"")</f>
        <v/>
      </c>
      <c r="HZ93" s="151" t="str">
        <f t="shared" si="58"/>
        <v/>
      </c>
      <c r="IA93" s="151" t="str">
        <f t="shared" si="59"/>
        <v/>
      </c>
      <c r="IB93" s="103"/>
      <c r="IC93" s="142" t="str">
        <f>IFERROR(VLOOKUP('2.Datos'!AL93,Listas!$D$37:$E$41,2,FALSE),"")</f>
        <v/>
      </c>
      <c r="ID93" s="142" t="str">
        <f>IFERROR(VLOOKUP('2.Datos'!AM93,Listas!$D$44:$E$48,2,FALSE),"")</f>
        <v/>
      </c>
      <c r="IE93" s="151" t="str">
        <f t="shared" si="60"/>
        <v/>
      </c>
      <c r="IF93" s="151" t="str">
        <f t="shared" si="61"/>
        <v/>
      </c>
      <c r="IG93" s="103"/>
      <c r="IH93" s="142" t="str">
        <f>IFERROR(VLOOKUP('2.Datos'!AP93,Listas!$D$37:$E$41,2,FALSE),"")</f>
        <v/>
      </c>
      <c r="II93" s="142" t="str">
        <f>IFERROR(VLOOKUP('2.Datos'!AQ93,Listas!$D$44:$E$48,2,FALSE),"")</f>
        <v/>
      </c>
      <c r="IJ93" s="151" t="str">
        <f t="shared" si="62"/>
        <v/>
      </c>
      <c r="IK93" s="151" t="str">
        <f t="shared" si="63"/>
        <v/>
      </c>
      <c r="IL93" s="103"/>
      <c r="IM93" s="142" t="str">
        <f>IFERROR(VLOOKUP('2.Datos'!AT93,Listas!$D$37:$E$41,2,FALSE),"")</f>
        <v/>
      </c>
      <c r="IN93" s="142" t="str">
        <f>IFERROR(VLOOKUP('2.Datos'!AU93,Listas!$D$44:$E$48,2,FALSE),"")</f>
        <v/>
      </c>
      <c r="IO93" s="151" t="str">
        <f t="shared" si="64"/>
        <v/>
      </c>
      <c r="IP93" s="151" t="str">
        <f t="shared" si="65"/>
        <v/>
      </c>
      <c r="IQ93" s="103"/>
      <c r="IR93" s="142" t="str">
        <f>IFERROR(VLOOKUP('2.Datos'!AX93,Listas!$D$37:$E$41,2,FALSE),"")</f>
        <v/>
      </c>
      <c r="IS93" s="142" t="str">
        <f>IFERROR(VLOOKUP('2.Datos'!AY93,Listas!$D$44:$E$48,2,FALSE),"")</f>
        <v/>
      </c>
      <c r="IT93" s="151" t="str">
        <f t="shared" si="66"/>
        <v/>
      </c>
      <c r="IU93" s="151" t="str">
        <f t="shared" si="67"/>
        <v/>
      </c>
      <c r="IV93" s="103"/>
      <c r="IW93" s="142" t="str">
        <f>IFERROR(VLOOKUP('2.Datos'!BB93,Listas!$D$37:$E$41,2,FALSE),"")</f>
        <v/>
      </c>
      <c r="IX93" s="142" t="str">
        <f>IFERROR(VLOOKUP('2.Datos'!BC93,Listas!$D$44:$E$48,2,FALSE),"")</f>
        <v/>
      </c>
      <c r="IY93" s="151" t="str">
        <f t="shared" si="68"/>
        <v/>
      </c>
      <c r="IZ93" s="151" t="str">
        <f t="shared" si="69"/>
        <v/>
      </c>
      <c r="JA93" s="103"/>
      <c r="JB93" s="142" t="str">
        <f>IFERROR(VLOOKUP('2.Datos'!BF93,Listas!$D$37:$E$41,2,FALSE),"")</f>
        <v/>
      </c>
      <c r="JC93" s="142" t="str">
        <f>IFERROR(VLOOKUP('2.Datos'!BG93,Listas!$D$44:$E$48,2,FALSE),"")</f>
        <v/>
      </c>
      <c r="JD93" s="151" t="str">
        <f t="shared" si="70"/>
        <v/>
      </c>
      <c r="JE93" s="151" t="str">
        <f t="shared" si="71"/>
        <v/>
      </c>
      <c r="JF93" s="103"/>
      <c r="JG93" s="142" t="str">
        <f>IFERROR(VLOOKUP('2.Datos'!BJ93,Listas!$D$37:$E$41,2,FALSE),"")</f>
        <v/>
      </c>
      <c r="JH93" s="142" t="str">
        <f>IFERROR(VLOOKUP('2.Datos'!BK93,Listas!$D$44:$E$48,2,FALSE),"")</f>
        <v/>
      </c>
      <c r="JI93" s="151" t="str">
        <f t="shared" si="72"/>
        <v/>
      </c>
      <c r="JJ93" s="151" t="str">
        <f t="shared" si="73"/>
        <v/>
      </c>
      <c r="JK93" s="103"/>
      <c r="JL93" s="142" t="str">
        <f>IFERROR(VLOOKUP('2.Datos'!BN93,Listas!$D$37:$E$41,2,FALSE),"")</f>
        <v/>
      </c>
      <c r="JM93" s="142" t="str">
        <f>IFERROR(VLOOKUP('2.Datos'!BO93,Listas!$D$44:$E$48,2,FALSE),"")</f>
        <v/>
      </c>
      <c r="JN93" s="151" t="str">
        <f t="shared" si="74"/>
        <v/>
      </c>
      <c r="JO93" s="151" t="str">
        <f t="shared" si="75"/>
        <v/>
      </c>
      <c r="JP93" s="103"/>
      <c r="JQ93" s="142" t="str">
        <f>IFERROR(VLOOKUP('2.Datos'!BR93,Listas!$D$37:$E$41,2,FALSE),"")</f>
        <v/>
      </c>
      <c r="JR93" s="142" t="str">
        <f>IFERROR(VLOOKUP('2.Datos'!BS93,Listas!$D$44:$E$48,2,FALSE),"")</f>
        <v/>
      </c>
      <c r="JS93" s="151" t="str">
        <f t="shared" si="76"/>
        <v/>
      </c>
      <c r="JT93" s="151" t="str">
        <f t="shared" si="77"/>
        <v/>
      </c>
      <c r="JU93" s="103"/>
      <c r="JV93" s="142" t="str">
        <f>IFERROR(VLOOKUP('2.Datos'!BV93,Listas!$D$37:$E$41,2,FALSE),"")</f>
        <v/>
      </c>
      <c r="JW93" s="142" t="str">
        <f>IFERROR(VLOOKUP('2.Datos'!BW93,Listas!$D$44:$E$48,2,FALSE),"")</f>
        <v/>
      </c>
      <c r="JX93" s="151" t="str">
        <f t="shared" si="78"/>
        <v/>
      </c>
      <c r="JY93" s="151" t="str">
        <f t="shared" si="79"/>
        <v/>
      </c>
      <c r="JZ93" s="103"/>
      <c r="KA93" s="142" t="str">
        <f>IFERROR(VLOOKUP('2.Datos'!BZ93,Listas!$D$37:$E$41,2,FALSE),"")</f>
        <v/>
      </c>
      <c r="KB93" s="142" t="str">
        <f>IFERROR(VLOOKUP('2.Datos'!CA93,Listas!$D$44:$E$48,2,FALSE),"")</f>
        <v/>
      </c>
      <c r="KC93" s="151" t="str">
        <f t="shared" si="80"/>
        <v/>
      </c>
      <c r="KD93" s="151" t="str">
        <f t="shared" si="81"/>
        <v/>
      </c>
      <c r="KE93" s="103"/>
      <c r="KF93" s="142" t="str">
        <f>IFERROR(VLOOKUP('2.Datos'!CD93,Listas!$D$37:$E$41,2,FALSE),"")</f>
        <v/>
      </c>
      <c r="KG93" s="142" t="str">
        <f>IFERROR(VLOOKUP('2.Datos'!CE93,Listas!$D$44:$E$48,2,FALSE),"")</f>
        <v/>
      </c>
      <c r="KH93" s="151" t="str">
        <f t="shared" si="82"/>
        <v/>
      </c>
      <c r="KI93" s="151" t="str">
        <f t="shared" si="83"/>
        <v/>
      </c>
      <c r="KJ93" s="103"/>
      <c r="KK93" s="142" t="str">
        <f>IFERROR(VLOOKUP('2.Datos'!CH93,Listas!$D$37:$E$41,2,FALSE),"")</f>
        <v/>
      </c>
      <c r="KL93" s="142" t="str">
        <f>IFERROR(VLOOKUP('2.Datos'!CI93,Listas!$D$44:$E$48,2,FALSE),"")</f>
        <v/>
      </c>
      <c r="KM93" s="151" t="str">
        <f t="shared" si="84"/>
        <v/>
      </c>
      <c r="KN93" s="151" t="str">
        <f t="shared" si="85"/>
        <v/>
      </c>
      <c r="KO93" s="103"/>
      <c r="KP93" s="142" t="str">
        <f>IFERROR(VLOOKUP('2.Datos'!CL93,Listas!$D$37:$E$41,2,FALSE),"")</f>
        <v/>
      </c>
      <c r="KQ93" s="142" t="str">
        <f>IFERROR(VLOOKUP('2.Datos'!CM93,Listas!$D$44:$E$48,2,FALSE),"")</f>
        <v/>
      </c>
      <c r="KR93" s="151" t="str">
        <f t="shared" si="86"/>
        <v/>
      </c>
      <c r="KS93" s="151" t="str">
        <f t="shared" si="87"/>
        <v/>
      </c>
      <c r="KT93" s="103"/>
      <c r="KU93" s="142" t="str">
        <f>IFERROR(VLOOKUP('2.Datos'!CP93,Listas!$D$37:$E$41,2,FALSE),"")</f>
        <v/>
      </c>
      <c r="KV93" s="142" t="str">
        <f>IFERROR(VLOOKUP('2.Datos'!CQ93,Listas!$D$44:$E$48,2,FALSE),"")</f>
        <v/>
      </c>
      <c r="KW93" s="151" t="str">
        <f t="shared" si="88"/>
        <v/>
      </c>
      <c r="KX93" s="151" t="str">
        <f t="shared" si="89"/>
        <v/>
      </c>
      <c r="KY93" s="103"/>
      <c r="KZ93" s="142" t="str">
        <f>IFERROR(VLOOKUP('2.Datos'!CT93,Listas!$D$37:$E$41,2,FALSE),"")</f>
        <v/>
      </c>
      <c r="LA93" s="142" t="str">
        <f>IFERROR(VLOOKUP('2.Datos'!CU93,Listas!$D$44:$E$48,2,FALSE),"")</f>
        <v/>
      </c>
      <c r="LB93" s="151" t="str">
        <f t="shared" si="90"/>
        <v/>
      </c>
      <c r="LC93" s="151" t="str">
        <f t="shared" si="91"/>
        <v/>
      </c>
      <c r="LD93" s="103"/>
      <c r="LE93" s="142" t="str">
        <f>IFERROR(VLOOKUP('2.Datos'!CX93,Listas!$D$37:$E$41,2,FALSE),"")</f>
        <v/>
      </c>
      <c r="LF93" s="142" t="str">
        <f>IFERROR(VLOOKUP('2.Datos'!CY93,Listas!$D$44:$E$48,2,FALSE),"")</f>
        <v/>
      </c>
      <c r="LG93" s="151" t="str">
        <f t="shared" si="92"/>
        <v/>
      </c>
      <c r="LH93" s="151" t="str">
        <f t="shared" si="93"/>
        <v/>
      </c>
      <c r="LI93" s="103"/>
      <c r="LJ93" s="142" t="str">
        <f>IFERROR(VLOOKUP('2.Datos'!DB93,Listas!$D$37:$E$41,2,FALSE),"")</f>
        <v/>
      </c>
      <c r="LK93" s="142" t="str">
        <f>IFERROR(VLOOKUP('2.Datos'!DC93,Listas!$D$44:$E$48,2,FALSE),"")</f>
        <v/>
      </c>
      <c r="LL93" s="151" t="str">
        <f t="shared" si="94"/>
        <v/>
      </c>
      <c r="LM93" s="151" t="str">
        <f t="shared" si="95"/>
        <v/>
      </c>
      <c r="LN93" s="103"/>
      <c r="LO93" s="142" t="str">
        <f>IFERROR(VLOOKUP('2.Datos'!DF93,Listas!$D$37:$E$41,2,FALSE),"")</f>
        <v/>
      </c>
      <c r="LP93" s="142" t="str">
        <f>IFERROR(VLOOKUP('2.Datos'!DG93,Listas!$D$44:$E$48,2,FALSE),"")</f>
        <v/>
      </c>
      <c r="LQ93" s="151" t="str">
        <f t="shared" si="96"/>
        <v/>
      </c>
      <c r="LR93" s="151" t="str">
        <f t="shared" si="97"/>
        <v/>
      </c>
      <c r="LS93" s="103"/>
      <c r="LT93" s="142" t="str">
        <f>IFERROR(VLOOKUP('2.Datos'!DJ93,Listas!$D$37:$E$41,2,FALSE),"")</f>
        <v/>
      </c>
      <c r="LU93" s="142" t="str">
        <f>IFERROR(VLOOKUP('2.Datos'!DK93,Listas!$D$44:$E$48,2,FALSE),"")</f>
        <v/>
      </c>
      <c r="LV93" s="151" t="str">
        <f t="shared" si="98"/>
        <v/>
      </c>
      <c r="LW93" s="151" t="str">
        <f t="shared" si="99"/>
        <v/>
      </c>
      <c r="LX93" s="103"/>
      <c r="LY93" s="142" t="str">
        <f>IFERROR(VLOOKUP('2.Datos'!DN93,Listas!$D$37:$E$41,2,FALSE),"")</f>
        <v/>
      </c>
      <c r="LZ93" s="142" t="str">
        <f>IFERROR(VLOOKUP('2.Datos'!DO93,Listas!$D$44:$E$48,2,FALSE),"")</f>
        <v/>
      </c>
      <c r="MA93" s="151" t="str">
        <f t="shared" si="100"/>
        <v/>
      </c>
      <c r="MB93" s="151" t="str">
        <f t="shared" si="101"/>
        <v/>
      </c>
      <c r="MC93" s="103"/>
      <c r="MD93" s="142" t="str">
        <f>IFERROR(VLOOKUP('2.Datos'!DR93,Listas!$D$37:$E$41,2,FALSE),"")</f>
        <v/>
      </c>
      <c r="ME93" s="142" t="str">
        <f>IFERROR(VLOOKUP('2.Datos'!DS93,Listas!$D$44:$E$48,2,FALSE),"")</f>
        <v/>
      </c>
      <c r="MF93" s="151" t="str">
        <f t="shared" si="102"/>
        <v/>
      </c>
      <c r="MG93" s="151" t="str">
        <f t="shared" si="103"/>
        <v/>
      </c>
      <c r="MH93"/>
    </row>
    <row r="94" spans="1:346" ht="46.5" customHeight="1" x14ac:dyDescent="0.25">
      <c r="A94" s="232"/>
      <c r="B94" s="223"/>
      <c r="C94" s="223"/>
      <c r="D94" s="225"/>
      <c r="E94" s="225"/>
      <c r="F94" s="226"/>
      <c r="G94" s="223"/>
      <c r="H94" s="226"/>
      <c r="I94" s="226"/>
      <c r="J94" s="226"/>
      <c r="K94" s="226"/>
      <c r="L94" s="227"/>
      <c r="M94" s="224"/>
      <c r="N94" s="228"/>
      <c r="O94" s="228"/>
      <c r="P94" s="228"/>
      <c r="Q94" s="228"/>
      <c r="R94" s="228"/>
      <c r="S94" s="228"/>
      <c r="T94" s="228"/>
      <c r="U94" s="228"/>
      <c r="V94" s="223"/>
      <c r="W94" s="223"/>
      <c r="X94" s="229" t="str">
        <f>IF(AND(HP94&gt;=32,HP94&lt;=80),Listas!$G$36,IF(AND(HP94&gt;=16,HP94&lt;=24),Listas!$G$37,IF(AND(HP94&gt;=5,HP94&lt;=12),Listas!$G$38,IF(AND(HP94&gt;=1,HP94&lt;=4),Listas!$G$39,"-"))))</f>
        <v>-</v>
      </c>
      <c r="Y94" s="230" t="str">
        <f t="shared" si="55"/>
        <v/>
      </c>
      <c r="Z94" s="230" t="str">
        <f>IFERROR(VLOOKUP(L94,Listas!$H$4:$I$8,2,FALSE),"")</f>
        <v/>
      </c>
      <c r="AA94" s="233"/>
      <c r="AB94" s="234"/>
      <c r="AC94" s="231"/>
      <c r="AD94" s="223"/>
      <c r="AE94" s="223"/>
      <c r="AF94" s="113" t="str">
        <f>IF(AND(HU94&gt;=32,HU94&lt;=80),Listas!$G$36,IF(AND(HU94&gt;=16,HU94&lt;=24),Listas!$G$37,IF(AND(HU94&gt;=5,HU94&lt;=12),Listas!$G$38,IF(AND(HU94&gt;=1,HU94&lt;=4),Listas!$G$39,"-"))))</f>
        <v>-</v>
      </c>
      <c r="AG94" s="226"/>
      <c r="AH94" s="223"/>
      <c r="AI94" s="223"/>
      <c r="AJ94" s="113" t="str">
        <f>IF(AND(HZ94&gt;=32,HZ94&lt;=80),Listas!$G$36,IF(AND(HZ94&gt;=16,HZ94&lt;=24),Listas!$G$37,IF(AND(HZ94&gt;=5,HZ94&lt;=12),Listas!$G$38,IF(AND(HZ94&gt;=1,HZ94&lt;=4),Listas!$G$39,"-"))))</f>
        <v>-</v>
      </c>
      <c r="AK94" s="226"/>
      <c r="AL94" s="223"/>
      <c r="AM94" s="223"/>
      <c r="AN94" s="113" t="str">
        <f>IF(AND(IE94&gt;=32,IE94&lt;=80),Listas!$G$36,IF(AND(IE94&gt;=16,IE94&lt;=24),Listas!$G$37,IF(AND(IE94&gt;=5,IE94&lt;=12),Listas!$G$38,IF(AND(IE94&gt;=1,IE94&lt;=4),Listas!$G$39,"-"))))</f>
        <v>-</v>
      </c>
      <c r="AO94" s="226"/>
      <c r="AP94" s="223"/>
      <c r="AQ94" s="223"/>
      <c r="AR94" s="113" t="str">
        <f>IF(AND(IJ94&gt;=32,IJ94&lt;=80),Listas!$G$36,IF(AND(IJ94&gt;=16,IJ94&lt;=24),Listas!$G$37,IF(AND(IJ94&gt;=5,IJ94&lt;=12),Listas!$G$38,IF(AND(IJ94&gt;=1,IJ94&lt;=4),Listas!$G$39,"-"))))</f>
        <v>-</v>
      </c>
      <c r="AS94" s="226"/>
      <c r="AT94" s="223"/>
      <c r="AU94" s="223"/>
      <c r="AV94" s="113" t="str">
        <f>IF(AND(IO94&gt;=32,IO94&lt;=80),Listas!$G$36,IF(AND(IO94&gt;=16,IO94&lt;=24),Listas!$G$37,IF(AND(IO94&gt;=5,IO94&lt;=12),Listas!$G$38,IF(AND(IO94&gt;=1,IO94&lt;=4),Listas!$G$39,"-"))))</f>
        <v>-</v>
      </c>
      <c r="AW94" s="226"/>
      <c r="AX94" s="223"/>
      <c r="AY94" s="223"/>
      <c r="AZ94" s="113" t="str">
        <f>IF(AND(IT94&gt;=32,IT94&lt;=80),Listas!$G$36,IF(AND(IT94&gt;=16,IT94&lt;=24),Listas!$G$37,IF(AND(IT94&gt;=5,IT94&lt;=12),Listas!$G$38,IF(AND(IT94&gt;=1,IT94&lt;=4),Listas!$G$39,"-"))))</f>
        <v>-</v>
      </c>
      <c r="BA94" s="226"/>
      <c r="BB94" s="223"/>
      <c r="BC94" s="223"/>
      <c r="BD94" s="113" t="str">
        <f>IF(AND(IY94&gt;=32,IY94&lt;=80),Listas!$G$36,IF(AND(IY94&gt;=16,IY94&lt;=24),Listas!$G$37,IF(AND(IY94&gt;=5,IY94&lt;=12),Listas!$G$38,IF(AND(IY94&gt;=1,IY94&lt;=4),Listas!$G$39,"-"))))</f>
        <v>-</v>
      </c>
      <c r="BE94" s="226"/>
      <c r="BF94" s="223"/>
      <c r="BG94" s="223"/>
      <c r="BH94" s="113" t="str">
        <f>IF(AND(JD94&gt;=32,JD94&lt;=80),Listas!$G$36,IF(AND(JD94&gt;=16,JD94&lt;=24),Listas!$G$37,IF(AND(JD94&gt;=5,JD94&lt;=12),Listas!$G$38,IF(AND(JD94&gt;=1,JD94&lt;=4),Listas!$G$39,"-"))))</f>
        <v>-</v>
      </c>
      <c r="BI94" s="226"/>
      <c r="BJ94" s="223"/>
      <c r="BK94" s="223"/>
      <c r="BL94" s="113" t="str">
        <f>IF(AND(JI94&gt;=32,JI94&lt;=80),Listas!$G$36,IF(AND(JI94&gt;=16,JI94&lt;=24),Listas!$G$37,IF(AND(JI94&gt;=5,JI94&lt;=12),Listas!$G$38,IF(AND(JI94&gt;=1,JI94&lt;=4),Listas!$G$39,"-"))))</f>
        <v>-</v>
      </c>
      <c r="BM94" s="226"/>
      <c r="BN94" s="223"/>
      <c r="BO94" s="223"/>
      <c r="BP94" s="113" t="str">
        <f>IF(AND(JN94&gt;=32,JN94&lt;=80),Listas!$G$36,IF(AND(JN94&gt;=16,JN94&lt;=24),Listas!$G$37,IF(AND(JN94&gt;=5,JN94&lt;=12),Listas!$G$38,IF(AND(JN94&gt;=1,JN94&lt;=4),Listas!$G$39,"-"))))</f>
        <v>-</v>
      </c>
      <c r="BQ94" s="226"/>
      <c r="BR94" s="223"/>
      <c r="BS94" s="223"/>
      <c r="BT94" s="113" t="str">
        <f>IF(AND(JS94&gt;=32,JS94&lt;=80),Listas!$G$36,IF(AND(JS94&gt;=16,JS94&lt;=24),Listas!$G$37,IF(AND(JS94&gt;=5,JS94&lt;=12),Listas!$G$38,IF(AND(JS94&gt;=1,JS94&lt;=4),Listas!$G$39,"-"))))</f>
        <v>-</v>
      </c>
      <c r="BU94" s="226"/>
      <c r="BV94" s="223"/>
      <c r="BW94" s="223"/>
      <c r="BX94" s="113" t="str">
        <f>IF(AND(JX94&gt;=32,JX94&lt;=80),Listas!$G$36,IF(AND(JX94&gt;=16,JX94&lt;=24),Listas!$G$37,IF(AND(JX94&gt;=5,JX94&lt;=12),Listas!$G$38,IF(AND(JX94&gt;=1,JX94&lt;=4),Listas!$G$39,"-"))))</f>
        <v>-</v>
      </c>
      <c r="BY94" s="226"/>
      <c r="BZ94" s="223"/>
      <c r="CA94" s="223"/>
      <c r="CB94" s="113" t="str">
        <f>IF(AND(KC94&gt;=32,KC94&lt;=80),Listas!$G$36,IF(AND(KC94&gt;=16,KC94&lt;=24),Listas!$G$37,IF(AND(KC94&gt;=5,KC94&lt;=12),Listas!$G$38,IF(AND(KC94&gt;=1,KC94&lt;=4),Listas!$G$39,"-"))))</f>
        <v>-</v>
      </c>
      <c r="CC94" s="226"/>
      <c r="CD94" s="223"/>
      <c r="CE94" s="223"/>
      <c r="CF94" s="113" t="str">
        <f>IF(AND(KH94&gt;=32,KH94&lt;=80),Listas!$G$36,IF(AND(KH94&gt;=16,KH94&lt;=24),Listas!$G$37,IF(AND(KH94&gt;=5,KH94&lt;=12),Listas!$G$38,IF(AND(KH94&gt;=1,KH94&lt;=4),Listas!$G$39,"-"))))</f>
        <v>-</v>
      </c>
      <c r="CG94" s="226"/>
      <c r="CH94" s="223"/>
      <c r="CI94" s="223"/>
      <c r="CJ94" s="113" t="str">
        <f>IF(AND(KM94&gt;=32,KM94&lt;=80),Listas!$G$36,IF(AND(KM94&gt;=16,KM94&lt;=24),Listas!$G$37,IF(AND(KM94&gt;=5,KM94&lt;=12),Listas!$G$38,IF(AND(KM94&gt;=1,KM94&lt;=4),Listas!$G$39,"-"))))</f>
        <v>-</v>
      </c>
      <c r="CK94" s="226"/>
      <c r="CL94" s="223"/>
      <c r="CM94" s="223"/>
      <c r="CN94" s="113" t="str">
        <f>IF(AND(KR94&gt;=32,KR94&lt;=80),Listas!$G$36,IF(AND(KR94&gt;=16,KR94&lt;=24),Listas!$G$37,IF(AND(KR94&gt;=5,KR94&lt;=12),Listas!$G$38,IF(AND(KR94&gt;=1,KR94&lt;=4),Listas!$G$39,"-"))))</f>
        <v>-</v>
      </c>
      <c r="CO94" s="226"/>
      <c r="CP94" s="223"/>
      <c r="CQ94" s="223"/>
      <c r="CR94" s="113" t="str">
        <f>IF(AND(KW94&gt;=32,KW94&lt;=80),Listas!$G$36,IF(AND(KW94&gt;=16,KW94&lt;=24),Listas!$G$37,IF(AND(KW94&gt;=5,KW94&lt;=12),Listas!$G$38,IF(AND(KW94&gt;=1,KW94&lt;=4),Listas!$G$39,"-"))))</f>
        <v>-</v>
      </c>
      <c r="CS94" s="226"/>
      <c r="CT94" s="223"/>
      <c r="CU94" s="223"/>
      <c r="CV94" s="113" t="str">
        <f>IF(AND(LB94&gt;=32,LB94&lt;=80),Listas!$G$36,IF(AND(LB94&gt;=16,LB94&lt;=24),Listas!$G$37,IF(AND(LB94&gt;=5,LB94&lt;=12),Listas!$G$38,IF(AND(LB94&gt;=1,LB94&lt;=4),Listas!$G$39,"-"))))</f>
        <v>-</v>
      </c>
      <c r="CW94" s="226"/>
      <c r="CX94" s="223"/>
      <c r="CY94" s="223"/>
      <c r="CZ94" s="113" t="str">
        <f>IF(AND(LG94&gt;=32,LG94&lt;=80),Listas!$G$36,IF(AND(LG94&gt;=16,LG94&lt;=24),Listas!$G$37,IF(AND(LG94&gt;=5,LG94&lt;=12),Listas!$G$38,IF(AND(LG94&gt;=1,LG94&lt;=4),Listas!$G$39,"-"))))</f>
        <v>-</v>
      </c>
      <c r="DA94" s="226"/>
      <c r="DB94" s="223"/>
      <c r="DC94" s="223"/>
      <c r="DD94" s="113" t="str">
        <f>IF(AND(LL94&gt;=32,LL94&lt;=80),Listas!$G$36,IF(AND(LL94&gt;=16,LL94&lt;=24),Listas!$G$37,IF(AND(LL94&gt;=5,LL94&lt;=12),Listas!$G$38,IF(AND(LL94&gt;=1,LL94&lt;=4),Listas!$G$39,"-"))))</f>
        <v>-</v>
      </c>
      <c r="DE94" s="226"/>
      <c r="DF94" s="223"/>
      <c r="DG94" s="223"/>
      <c r="DH94" s="113" t="str">
        <f>IF(AND(LQ94&gt;=32,LQ94&lt;=80),Listas!$G$36,IF(AND(LQ94&gt;=16,LQ94&lt;=24),Listas!$G$37,IF(AND(LQ94&gt;=5,LQ94&lt;=12),Listas!$G$38,IF(AND(LQ94&gt;=1,LQ94&lt;=4),Listas!$G$39,"-"))))</f>
        <v>-</v>
      </c>
      <c r="DI94" s="226"/>
      <c r="DJ94" s="223"/>
      <c r="DK94" s="223"/>
      <c r="DL94" s="113" t="str">
        <f>IF(AND(LV94&gt;=32,LV94&lt;=80),Listas!$G$36,IF(AND(LV94&gt;=16,LV94&lt;=24),Listas!$G$37,IF(AND(LV94&gt;=5,LV94&lt;=12),Listas!$G$38,IF(AND(LV94&gt;=1,LV94&lt;=4),Listas!$G$39,"-"))))</f>
        <v>-</v>
      </c>
      <c r="DM94" s="226"/>
      <c r="DN94" s="223"/>
      <c r="DO94" s="223"/>
      <c r="DP94" s="113" t="str">
        <f>IF(AND(MA94&gt;=32,MA94&lt;=80),Listas!$G$36,IF(AND(MA94&gt;=16,MA94&lt;=24),Listas!$G$37,IF(AND(MA94&gt;=5,MA94&lt;=12),Listas!$G$38,IF(AND(MA94&gt;=1,MA94&lt;=4),Listas!$G$39,"-"))))</f>
        <v>-</v>
      </c>
      <c r="DQ94" s="226"/>
      <c r="DR94" s="223"/>
      <c r="DS94" s="223"/>
      <c r="DT94" s="113" t="str">
        <f>IF(AND(MF94&gt;=32,MF94&lt;=80),Listas!$G$36,IF(AND(MF94&gt;=16,MF94&lt;=24),Listas!$G$37,IF(AND(MF94&gt;=5,MF94&lt;=12),Listas!$G$38,IF(AND(MF94&gt;=1,MF94&lt;=4),Listas!$G$39,"-"))))</f>
        <v>-</v>
      </c>
      <c r="HM94" s="150" t="str">
        <f>IF('2.Datos'!A94&lt;&gt;"",'2.Datos'!A94,"")</f>
        <v/>
      </c>
      <c r="HN94" s="142" t="str">
        <f>IFERROR(VLOOKUP('2.Datos'!V94,Listas!$D$37:$E$41,2,FALSE),"")</f>
        <v/>
      </c>
      <c r="HO94" s="142" t="str">
        <f>IFERROR(VLOOKUP('2.Datos'!W94,Listas!$D$44:$E$48,2,FALSE),"")</f>
        <v/>
      </c>
      <c r="HP94" s="142" t="str">
        <f t="shared" si="53"/>
        <v/>
      </c>
      <c r="HQ94" s="151" t="str">
        <f t="shared" si="54"/>
        <v/>
      </c>
      <c r="HR94" s="103"/>
      <c r="HS94" s="142" t="str">
        <f>IFERROR(VLOOKUP('2.Datos'!AD94,Listas!$D$37:$E$41,2,FALSE),"")</f>
        <v/>
      </c>
      <c r="HT94" s="142" t="str">
        <f>IFERROR(VLOOKUP('2.Datos'!AE94,Listas!$D$44:$E$48,2,FALSE),"")</f>
        <v/>
      </c>
      <c r="HU94" s="151" t="str">
        <f t="shared" si="56"/>
        <v/>
      </c>
      <c r="HV94" s="151" t="str">
        <f t="shared" si="57"/>
        <v/>
      </c>
      <c r="HW94" s="103"/>
      <c r="HX94" s="142" t="str">
        <f>IFERROR(VLOOKUP('2.Datos'!AH94,Listas!$D$37:$E$41,2,FALSE),"")</f>
        <v/>
      </c>
      <c r="HY94" s="142" t="str">
        <f>IFERROR(VLOOKUP('2.Datos'!AI94,Listas!$D$44:$E$48,2,FALSE),"")</f>
        <v/>
      </c>
      <c r="HZ94" s="151" t="str">
        <f t="shared" si="58"/>
        <v/>
      </c>
      <c r="IA94" s="151" t="str">
        <f t="shared" si="59"/>
        <v/>
      </c>
      <c r="IB94" s="103"/>
      <c r="IC94" s="142" t="str">
        <f>IFERROR(VLOOKUP('2.Datos'!AL94,Listas!$D$37:$E$41,2,FALSE),"")</f>
        <v/>
      </c>
      <c r="ID94" s="142" t="str">
        <f>IFERROR(VLOOKUP('2.Datos'!AM94,Listas!$D$44:$E$48,2,FALSE),"")</f>
        <v/>
      </c>
      <c r="IE94" s="151" t="str">
        <f t="shared" si="60"/>
        <v/>
      </c>
      <c r="IF94" s="151" t="str">
        <f t="shared" si="61"/>
        <v/>
      </c>
      <c r="IG94" s="103"/>
      <c r="IH94" s="142" t="str">
        <f>IFERROR(VLOOKUP('2.Datos'!AP94,Listas!$D$37:$E$41,2,FALSE),"")</f>
        <v/>
      </c>
      <c r="II94" s="142" t="str">
        <f>IFERROR(VLOOKUP('2.Datos'!AQ94,Listas!$D$44:$E$48,2,FALSE),"")</f>
        <v/>
      </c>
      <c r="IJ94" s="151" t="str">
        <f t="shared" si="62"/>
        <v/>
      </c>
      <c r="IK94" s="151" t="str">
        <f t="shared" si="63"/>
        <v/>
      </c>
      <c r="IL94" s="103"/>
      <c r="IM94" s="142" t="str">
        <f>IFERROR(VLOOKUP('2.Datos'!AT94,Listas!$D$37:$E$41,2,FALSE),"")</f>
        <v/>
      </c>
      <c r="IN94" s="142" t="str">
        <f>IFERROR(VLOOKUP('2.Datos'!AU94,Listas!$D$44:$E$48,2,FALSE),"")</f>
        <v/>
      </c>
      <c r="IO94" s="151" t="str">
        <f t="shared" si="64"/>
        <v/>
      </c>
      <c r="IP94" s="151" t="str">
        <f t="shared" si="65"/>
        <v/>
      </c>
      <c r="IQ94" s="103"/>
      <c r="IR94" s="142" t="str">
        <f>IFERROR(VLOOKUP('2.Datos'!AX94,Listas!$D$37:$E$41,2,FALSE),"")</f>
        <v/>
      </c>
      <c r="IS94" s="142" t="str">
        <f>IFERROR(VLOOKUP('2.Datos'!AY94,Listas!$D$44:$E$48,2,FALSE),"")</f>
        <v/>
      </c>
      <c r="IT94" s="151" t="str">
        <f t="shared" si="66"/>
        <v/>
      </c>
      <c r="IU94" s="151" t="str">
        <f t="shared" si="67"/>
        <v/>
      </c>
      <c r="IV94" s="103"/>
      <c r="IW94" s="142" t="str">
        <f>IFERROR(VLOOKUP('2.Datos'!BB94,Listas!$D$37:$E$41,2,FALSE),"")</f>
        <v/>
      </c>
      <c r="IX94" s="142" t="str">
        <f>IFERROR(VLOOKUP('2.Datos'!BC94,Listas!$D$44:$E$48,2,FALSE),"")</f>
        <v/>
      </c>
      <c r="IY94" s="151" t="str">
        <f t="shared" si="68"/>
        <v/>
      </c>
      <c r="IZ94" s="151" t="str">
        <f t="shared" si="69"/>
        <v/>
      </c>
      <c r="JA94" s="103"/>
      <c r="JB94" s="142" t="str">
        <f>IFERROR(VLOOKUP('2.Datos'!BF94,Listas!$D$37:$E$41,2,FALSE),"")</f>
        <v/>
      </c>
      <c r="JC94" s="142" t="str">
        <f>IFERROR(VLOOKUP('2.Datos'!BG94,Listas!$D$44:$E$48,2,FALSE),"")</f>
        <v/>
      </c>
      <c r="JD94" s="151" t="str">
        <f t="shared" si="70"/>
        <v/>
      </c>
      <c r="JE94" s="151" t="str">
        <f t="shared" si="71"/>
        <v/>
      </c>
      <c r="JF94" s="103"/>
      <c r="JG94" s="142" t="str">
        <f>IFERROR(VLOOKUP('2.Datos'!BJ94,Listas!$D$37:$E$41,2,FALSE),"")</f>
        <v/>
      </c>
      <c r="JH94" s="142" t="str">
        <f>IFERROR(VLOOKUP('2.Datos'!BK94,Listas!$D$44:$E$48,2,FALSE),"")</f>
        <v/>
      </c>
      <c r="JI94" s="151" t="str">
        <f t="shared" si="72"/>
        <v/>
      </c>
      <c r="JJ94" s="151" t="str">
        <f t="shared" si="73"/>
        <v/>
      </c>
      <c r="JK94" s="103"/>
      <c r="JL94" s="142" t="str">
        <f>IFERROR(VLOOKUP('2.Datos'!BN94,Listas!$D$37:$E$41,2,FALSE),"")</f>
        <v/>
      </c>
      <c r="JM94" s="142" t="str">
        <f>IFERROR(VLOOKUP('2.Datos'!BO94,Listas!$D$44:$E$48,2,FALSE),"")</f>
        <v/>
      </c>
      <c r="JN94" s="151" t="str">
        <f t="shared" si="74"/>
        <v/>
      </c>
      <c r="JO94" s="151" t="str">
        <f t="shared" si="75"/>
        <v/>
      </c>
      <c r="JP94" s="103"/>
      <c r="JQ94" s="142" t="str">
        <f>IFERROR(VLOOKUP('2.Datos'!BR94,Listas!$D$37:$E$41,2,FALSE),"")</f>
        <v/>
      </c>
      <c r="JR94" s="142" t="str">
        <f>IFERROR(VLOOKUP('2.Datos'!BS94,Listas!$D$44:$E$48,2,FALSE),"")</f>
        <v/>
      </c>
      <c r="JS94" s="151" t="str">
        <f t="shared" si="76"/>
        <v/>
      </c>
      <c r="JT94" s="151" t="str">
        <f t="shared" si="77"/>
        <v/>
      </c>
      <c r="JU94" s="103"/>
      <c r="JV94" s="142" t="str">
        <f>IFERROR(VLOOKUP('2.Datos'!BV94,Listas!$D$37:$E$41,2,FALSE),"")</f>
        <v/>
      </c>
      <c r="JW94" s="142" t="str">
        <f>IFERROR(VLOOKUP('2.Datos'!BW94,Listas!$D$44:$E$48,2,FALSE),"")</f>
        <v/>
      </c>
      <c r="JX94" s="151" t="str">
        <f t="shared" si="78"/>
        <v/>
      </c>
      <c r="JY94" s="151" t="str">
        <f t="shared" si="79"/>
        <v/>
      </c>
      <c r="JZ94" s="103"/>
      <c r="KA94" s="142" t="str">
        <f>IFERROR(VLOOKUP('2.Datos'!BZ94,Listas!$D$37:$E$41,2,FALSE),"")</f>
        <v/>
      </c>
      <c r="KB94" s="142" t="str">
        <f>IFERROR(VLOOKUP('2.Datos'!CA94,Listas!$D$44:$E$48,2,FALSE),"")</f>
        <v/>
      </c>
      <c r="KC94" s="151" t="str">
        <f t="shared" si="80"/>
        <v/>
      </c>
      <c r="KD94" s="151" t="str">
        <f t="shared" si="81"/>
        <v/>
      </c>
      <c r="KE94" s="103"/>
      <c r="KF94" s="142" t="str">
        <f>IFERROR(VLOOKUP('2.Datos'!CD94,Listas!$D$37:$E$41,2,FALSE),"")</f>
        <v/>
      </c>
      <c r="KG94" s="142" t="str">
        <f>IFERROR(VLOOKUP('2.Datos'!CE94,Listas!$D$44:$E$48,2,FALSE),"")</f>
        <v/>
      </c>
      <c r="KH94" s="151" t="str">
        <f t="shared" si="82"/>
        <v/>
      </c>
      <c r="KI94" s="151" t="str">
        <f t="shared" si="83"/>
        <v/>
      </c>
      <c r="KJ94" s="103"/>
      <c r="KK94" s="142" t="str">
        <f>IFERROR(VLOOKUP('2.Datos'!CH94,Listas!$D$37:$E$41,2,FALSE),"")</f>
        <v/>
      </c>
      <c r="KL94" s="142" t="str">
        <f>IFERROR(VLOOKUP('2.Datos'!CI94,Listas!$D$44:$E$48,2,FALSE),"")</f>
        <v/>
      </c>
      <c r="KM94" s="151" t="str">
        <f t="shared" si="84"/>
        <v/>
      </c>
      <c r="KN94" s="151" t="str">
        <f t="shared" si="85"/>
        <v/>
      </c>
      <c r="KO94" s="103"/>
      <c r="KP94" s="142" t="str">
        <f>IFERROR(VLOOKUP('2.Datos'!CL94,Listas!$D$37:$E$41,2,FALSE),"")</f>
        <v/>
      </c>
      <c r="KQ94" s="142" t="str">
        <f>IFERROR(VLOOKUP('2.Datos'!CM94,Listas!$D$44:$E$48,2,FALSE),"")</f>
        <v/>
      </c>
      <c r="KR94" s="151" t="str">
        <f t="shared" si="86"/>
        <v/>
      </c>
      <c r="KS94" s="151" t="str">
        <f t="shared" si="87"/>
        <v/>
      </c>
      <c r="KT94" s="103"/>
      <c r="KU94" s="142" t="str">
        <f>IFERROR(VLOOKUP('2.Datos'!CP94,Listas!$D$37:$E$41,2,FALSE),"")</f>
        <v/>
      </c>
      <c r="KV94" s="142" t="str">
        <f>IFERROR(VLOOKUP('2.Datos'!CQ94,Listas!$D$44:$E$48,2,FALSE),"")</f>
        <v/>
      </c>
      <c r="KW94" s="151" t="str">
        <f t="shared" si="88"/>
        <v/>
      </c>
      <c r="KX94" s="151" t="str">
        <f t="shared" si="89"/>
        <v/>
      </c>
      <c r="KY94" s="103"/>
      <c r="KZ94" s="142" t="str">
        <f>IFERROR(VLOOKUP('2.Datos'!CT94,Listas!$D$37:$E$41,2,FALSE),"")</f>
        <v/>
      </c>
      <c r="LA94" s="142" t="str">
        <f>IFERROR(VLOOKUP('2.Datos'!CU94,Listas!$D$44:$E$48,2,FALSE),"")</f>
        <v/>
      </c>
      <c r="LB94" s="151" t="str">
        <f t="shared" si="90"/>
        <v/>
      </c>
      <c r="LC94" s="151" t="str">
        <f t="shared" si="91"/>
        <v/>
      </c>
      <c r="LD94" s="103"/>
      <c r="LE94" s="142" t="str">
        <f>IFERROR(VLOOKUP('2.Datos'!CX94,Listas!$D$37:$E$41,2,FALSE),"")</f>
        <v/>
      </c>
      <c r="LF94" s="142" t="str">
        <f>IFERROR(VLOOKUP('2.Datos'!CY94,Listas!$D$44:$E$48,2,FALSE),"")</f>
        <v/>
      </c>
      <c r="LG94" s="151" t="str">
        <f t="shared" si="92"/>
        <v/>
      </c>
      <c r="LH94" s="151" t="str">
        <f t="shared" si="93"/>
        <v/>
      </c>
      <c r="LI94" s="103"/>
      <c r="LJ94" s="142" t="str">
        <f>IFERROR(VLOOKUP('2.Datos'!DB94,Listas!$D$37:$E$41,2,FALSE),"")</f>
        <v/>
      </c>
      <c r="LK94" s="142" t="str">
        <f>IFERROR(VLOOKUP('2.Datos'!DC94,Listas!$D$44:$E$48,2,FALSE),"")</f>
        <v/>
      </c>
      <c r="LL94" s="151" t="str">
        <f t="shared" si="94"/>
        <v/>
      </c>
      <c r="LM94" s="151" t="str">
        <f t="shared" si="95"/>
        <v/>
      </c>
      <c r="LN94" s="103"/>
      <c r="LO94" s="142" t="str">
        <f>IFERROR(VLOOKUP('2.Datos'!DF94,Listas!$D$37:$E$41,2,FALSE),"")</f>
        <v/>
      </c>
      <c r="LP94" s="142" t="str">
        <f>IFERROR(VLOOKUP('2.Datos'!DG94,Listas!$D$44:$E$48,2,FALSE),"")</f>
        <v/>
      </c>
      <c r="LQ94" s="151" t="str">
        <f t="shared" si="96"/>
        <v/>
      </c>
      <c r="LR94" s="151" t="str">
        <f t="shared" si="97"/>
        <v/>
      </c>
      <c r="LS94" s="103"/>
      <c r="LT94" s="142" t="str">
        <f>IFERROR(VLOOKUP('2.Datos'!DJ94,Listas!$D$37:$E$41,2,FALSE),"")</f>
        <v/>
      </c>
      <c r="LU94" s="142" t="str">
        <f>IFERROR(VLOOKUP('2.Datos'!DK94,Listas!$D$44:$E$48,2,FALSE),"")</f>
        <v/>
      </c>
      <c r="LV94" s="151" t="str">
        <f t="shared" si="98"/>
        <v/>
      </c>
      <c r="LW94" s="151" t="str">
        <f t="shared" si="99"/>
        <v/>
      </c>
      <c r="LX94" s="103"/>
      <c r="LY94" s="142" t="str">
        <f>IFERROR(VLOOKUP('2.Datos'!DN94,Listas!$D$37:$E$41,2,FALSE),"")</f>
        <v/>
      </c>
      <c r="LZ94" s="142" t="str">
        <f>IFERROR(VLOOKUP('2.Datos'!DO94,Listas!$D$44:$E$48,2,FALSE),"")</f>
        <v/>
      </c>
      <c r="MA94" s="151" t="str">
        <f t="shared" si="100"/>
        <v/>
      </c>
      <c r="MB94" s="151" t="str">
        <f t="shared" si="101"/>
        <v/>
      </c>
      <c r="MC94" s="103"/>
      <c r="MD94" s="142" t="str">
        <f>IFERROR(VLOOKUP('2.Datos'!DR94,Listas!$D$37:$E$41,2,FALSE),"")</f>
        <v/>
      </c>
      <c r="ME94" s="142" t="str">
        <f>IFERROR(VLOOKUP('2.Datos'!DS94,Listas!$D$44:$E$48,2,FALSE),"")</f>
        <v/>
      </c>
      <c r="MF94" s="151" t="str">
        <f t="shared" si="102"/>
        <v/>
      </c>
      <c r="MG94" s="151" t="str">
        <f t="shared" si="103"/>
        <v/>
      </c>
      <c r="MH94"/>
    </row>
    <row r="95" spans="1:346" ht="46.5" customHeight="1" x14ac:dyDescent="0.25">
      <c r="A95" s="232"/>
      <c r="B95" s="223"/>
      <c r="C95" s="223"/>
      <c r="D95" s="225"/>
      <c r="E95" s="225"/>
      <c r="F95" s="226"/>
      <c r="G95" s="223"/>
      <c r="H95" s="226"/>
      <c r="I95" s="226"/>
      <c r="J95" s="226"/>
      <c r="K95" s="226"/>
      <c r="L95" s="227"/>
      <c r="M95" s="224"/>
      <c r="N95" s="228"/>
      <c r="O95" s="228"/>
      <c r="P95" s="228"/>
      <c r="Q95" s="228"/>
      <c r="R95" s="228"/>
      <c r="S95" s="228"/>
      <c r="T95" s="228"/>
      <c r="U95" s="228"/>
      <c r="V95" s="223"/>
      <c r="W95" s="223"/>
      <c r="X95" s="229" t="str">
        <f>IF(AND(HP95&gt;=32,HP95&lt;=80),Listas!$G$36,IF(AND(HP95&gt;=16,HP95&lt;=24),Listas!$G$37,IF(AND(HP95&gt;=5,HP95&lt;=12),Listas!$G$38,IF(AND(HP95&gt;=1,HP95&lt;=4),Listas!$G$39,"-"))))</f>
        <v>-</v>
      </c>
      <c r="Y95" s="230" t="str">
        <f t="shared" si="55"/>
        <v/>
      </c>
      <c r="Z95" s="230" t="str">
        <f>IFERROR(VLOOKUP(L95,Listas!$H$4:$I$8,2,FALSE),"")</f>
        <v/>
      </c>
      <c r="AA95" s="233"/>
      <c r="AB95" s="234"/>
      <c r="AC95" s="231"/>
      <c r="AD95" s="223"/>
      <c r="AE95" s="223"/>
      <c r="AF95" s="113" t="str">
        <f>IF(AND(HU95&gt;=32,HU95&lt;=80),Listas!$G$36,IF(AND(HU95&gt;=16,HU95&lt;=24),Listas!$G$37,IF(AND(HU95&gt;=5,HU95&lt;=12),Listas!$G$38,IF(AND(HU95&gt;=1,HU95&lt;=4),Listas!$G$39,"-"))))</f>
        <v>-</v>
      </c>
      <c r="AG95" s="226"/>
      <c r="AH95" s="223"/>
      <c r="AI95" s="223"/>
      <c r="AJ95" s="113" t="str">
        <f>IF(AND(HZ95&gt;=32,HZ95&lt;=80),Listas!$G$36,IF(AND(HZ95&gt;=16,HZ95&lt;=24),Listas!$G$37,IF(AND(HZ95&gt;=5,HZ95&lt;=12),Listas!$G$38,IF(AND(HZ95&gt;=1,HZ95&lt;=4),Listas!$G$39,"-"))))</f>
        <v>-</v>
      </c>
      <c r="AK95" s="226"/>
      <c r="AL95" s="223"/>
      <c r="AM95" s="223"/>
      <c r="AN95" s="113" t="str">
        <f>IF(AND(IE95&gt;=32,IE95&lt;=80),Listas!$G$36,IF(AND(IE95&gt;=16,IE95&lt;=24),Listas!$G$37,IF(AND(IE95&gt;=5,IE95&lt;=12),Listas!$G$38,IF(AND(IE95&gt;=1,IE95&lt;=4),Listas!$G$39,"-"))))</f>
        <v>-</v>
      </c>
      <c r="AO95" s="226"/>
      <c r="AP95" s="223"/>
      <c r="AQ95" s="223"/>
      <c r="AR95" s="113" t="str">
        <f>IF(AND(IJ95&gt;=32,IJ95&lt;=80),Listas!$G$36,IF(AND(IJ95&gt;=16,IJ95&lt;=24),Listas!$G$37,IF(AND(IJ95&gt;=5,IJ95&lt;=12),Listas!$G$38,IF(AND(IJ95&gt;=1,IJ95&lt;=4),Listas!$G$39,"-"))))</f>
        <v>-</v>
      </c>
      <c r="AS95" s="226"/>
      <c r="AT95" s="223"/>
      <c r="AU95" s="223"/>
      <c r="AV95" s="113" t="str">
        <f>IF(AND(IO95&gt;=32,IO95&lt;=80),Listas!$G$36,IF(AND(IO95&gt;=16,IO95&lt;=24),Listas!$G$37,IF(AND(IO95&gt;=5,IO95&lt;=12),Listas!$G$38,IF(AND(IO95&gt;=1,IO95&lt;=4),Listas!$G$39,"-"))))</f>
        <v>-</v>
      </c>
      <c r="AW95" s="226"/>
      <c r="AX95" s="223"/>
      <c r="AY95" s="223"/>
      <c r="AZ95" s="113" t="str">
        <f>IF(AND(IT95&gt;=32,IT95&lt;=80),Listas!$G$36,IF(AND(IT95&gt;=16,IT95&lt;=24),Listas!$G$37,IF(AND(IT95&gt;=5,IT95&lt;=12),Listas!$G$38,IF(AND(IT95&gt;=1,IT95&lt;=4),Listas!$G$39,"-"))))</f>
        <v>-</v>
      </c>
      <c r="BA95" s="226"/>
      <c r="BB95" s="223"/>
      <c r="BC95" s="223"/>
      <c r="BD95" s="113" t="str">
        <f>IF(AND(IY95&gt;=32,IY95&lt;=80),Listas!$G$36,IF(AND(IY95&gt;=16,IY95&lt;=24),Listas!$G$37,IF(AND(IY95&gt;=5,IY95&lt;=12),Listas!$G$38,IF(AND(IY95&gt;=1,IY95&lt;=4),Listas!$G$39,"-"))))</f>
        <v>-</v>
      </c>
      <c r="BE95" s="226"/>
      <c r="BF95" s="223"/>
      <c r="BG95" s="223"/>
      <c r="BH95" s="113" t="str">
        <f>IF(AND(JD95&gt;=32,JD95&lt;=80),Listas!$G$36,IF(AND(JD95&gt;=16,JD95&lt;=24),Listas!$G$37,IF(AND(JD95&gt;=5,JD95&lt;=12),Listas!$G$38,IF(AND(JD95&gt;=1,JD95&lt;=4),Listas!$G$39,"-"))))</f>
        <v>-</v>
      </c>
      <c r="BI95" s="226"/>
      <c r="BJ95" s="223"/>
      <c r="BK95" s="223"/>
      <c r="BL95" s="113" t="str">
        <f>IF(AND(JI95&gt;=32,JI95&lt;=80),Listas!$G$36,IF(AND(JI95&gt;=16,JI95&lt;=24),Listas!$G$37,IF(AND(JI95&gt;=5,JI95&lt;=12),Listas!$G$38,IF(AND(JI95&gt;=1,JI95&lt;=4),Listas!$G$39,"-"))))</f>
        <v>-</v>
      </c>
      <c r="BM95" s="226"/>
      <c r="BN95" s="223"/>
      <c r="BO95" s="223"/>
      <c r="BP95" s="113" t="str">
        <f>IF(AND(JN95&gt;=32,JN95&lt;=80),Listas!$G$36,IF(AND(JN95&gt;=16,JN95&lt;=24),Listas!$G$37,IF(AND(JN95&gt;=5,JN95&lt;=12),Listas!$G$38,IF(AND(JN95&gt;=1,JN95&lt;=4),Listas!$G$39,"-"))))</f>
        <v>-</v>
      </c>
      <c r="BQ95" s="226"/>
      <c r="BR95" s="223"/>
      <c r="BS95" s="223"/>
      <c r="BT95" s="113" t="str">
        <f>IF(AND(JS95&gt;=32,JS95&lt;=80),Listas!$G$36,IF(AND(JS95&gt;=16,JS95&lt;=24),Listas!$G$37,IF(AND(JS95&gt;=5,JS95&lt;=12),Listas!$G$38,IF(AND(JS95&gt;=1,JS95&lt;=4),Listas!$G$39,"-"))))</f>
        <v>-</v>
      </c>
      <c r="BU95" s="226"/>
      <c r="BV95" s="223"/>
      <c r="BW95" s="223"/>
      <c r="BX95" s="113" t="str">
        <f>IF(AND(JX95&gt;=32,JX95&lt;=80),Listas!$G$36,IF(AND(JX95&gt;=16,JX95&lt;=24),Listas!$G$37,IF(AND(JX95&gt;=5,JX95&lt;=12),Listas!$G$38,IF(AND(JX95&gt;=1,JX95&lt;=4),Listas!$G$39,"-"))))</f>
        <v>-</v>
      </c>
      <c r="BY95" s="226"/>
      <c r="BZ95" s="223"/>
      <c r="CA95" s="223"/>
      <c r="CB95" s="113" t="str">
        <f>IF(AND(KC95&gt;=32,KC95&lt;=80),Listas!$G$36,IF(AND(KC95&gt;=16,KC95&lt;=24),Listas!$G$37,IF(AND(KC95&gt;=5,KC95&lt;=12),Listas!$G$38,IF(AND(KC95&gt;=1,KC95&lt;=4),Listas!$G$39,"-"))))</f>
        <v>-</v>
      </c>
      <c r="CC95" s="226"/>
      <c r="CD95" s="223"/>
      <c r="CE95" s="223"/>
      <c r="CF95" s="113" t="str">
        <f>IF(AND(KH95&gt;=32,KH95&lt;=80),Listas!$G$36,IF(AND(KH95&gt;=16,KH95&lt;=24),Listas!$G$37,IF(AND(KH95&gt;=5,KH95&lt;=12),Listas!$G$38,IF(AND(KH95&gt;=1,KH95&lt;=4),Listas!$G$39,"-"))))</f>
        <v>-</v>
      </c>
      <c r="CG95" s="226"/>
      <c r="CH95" s="223"/>
      <c r="CI95" s="223"/>
      <c r="CJ95" s="113" t="str">
        <f>IF(AND(KM95&gt;=32,KM95&lt;=80),Listas!$G$36,IF(AND(KM95&gt;=16,KM95&lt;=24),Listas!$G$37,IF(AND(KM95&gt;=5,KM95&lt;=12),Listas!$G$38,IF(AND(KM95&gt;=1,KM95&lt;=4),Listas!$G$39,"-"))))</f>
        <v>-</v>
      </c>
      <c r="CK95" s="226"/>
      <c r="CL95" s="223"/>
      <c r="CM95" s="223"/>
      <c r="CN95" s="113" t="str">
        <f>IF(AND(KR95&gt;=32,KR95&lt;=80),Listas!$G$36,IF(AND(KR95&gt;=16,KR95&lt;=24),Listas!$G$37,IF(AND(KR95&gt;=5,KR95&lt;=12),Listas!$G$38,IF(AND(KR95&gt;=1,KR95&lt;=4),Listas!$G$39,"-"))))</f>
        <v>-</v>
      </c>
      <c r="CO95" s="226"/>
      <c r="CP95" s="223"/>
      <c r="CQ95" s="223"/>
      <c r="CR95" s="113" t="str">
        <f>IF(AND(KW95&gt;=32,KW95&lt;=80),Listas!$G$36,IF(AND(KW95&gt;=16,KW95&lt;=24),Listas!$G$37,IF(AND(KW95&gt;=5,KW95&lt;=12),Listas!$G$38,IF(AND(KW95&gt;=1,KW95&lt;=4),Listas!$G$39,"-"))))</f>
        <v>-</v>
      </c>
      <c r="CS95" s="226"/>
      <c r="CT95" s="223"/>
      <c r="CU95" s="223"/>
      <c r="CV95" s="113" t="str">
        <f>IF(AND(LB95&gt;=32,LB95&lt;=80),Listas!$G$36,IF(AND(LB95&gt;=16,LB95&lt;=24),Listas!$G$37,IF(AND(LB95&gt;=5,LB95&lt;=12),Listas!$G$38,IF(AND(LB95&gt;=1,LB95&lt;=4),Listas!$G$39,"-"))))</f>
        <v>-</v>
      </c>
      <c r="CW95" s="226"/>
      <c r="CX95" s="223"/>
      <c r="CY95" s="223"/>
      <c r="CZ95" s="113" t="str">
        <f>IF(AND(LG95&gt;=32,LG95&lt;=80),Listas!$G$36,IF(AND(LG95&gt;=16,LG95&lt;=24),Listas!$G$37,IF(AND(LG95&gt;=5,LG95&lt;=12),Listas!$G$38,IF(AND(LG95&gt;=1,LG95&lt;=4),Listas!$G$39,"-"))))</f>
        <v>-</v>
      </c>
      <c r="DA95" s="226"/>
      <c r="DB95" s="223"/>
      <c r="DC95" s="223"/>
      <c r="DD95" s="113" t="str">
        <f>IF(AND(LL95&gt;=32,LL95&lt;=80),Listas!$G$36,IF(AND(LL95&gt;=16,LL95&lt;=24),Listas!$G$37,IF(AND(LL95&gt;=5,LL95&lt;=12),Listas!$G$38,IF(AND(LL95&gt;=1,LL95&lt;=4),Listas!$G$39,"-"))))</f>
        <v>-</v>
      </c>
      <c r="DE95" s="226"/>
      <c r="DF95" s="223"/>
      <c r="DG95" s="223"/>
      <c r="DH95" s="113" t="str">
        <f>IF(AND(LQ95&gt;=32,LQ95&lt;=80),Listas!$G$36,IF(AND(LQ95&gt;=16,LQ95&lt;=24),Listas!$G$37,IF(AND(LQ95&gt;=5,LQ95&lt;=12),Listas!$G$38,IF(AND(LQ95&gt;=1,LQ95&lt;=4),Listas!$G$39,"-"))))</f>
        <v>-</v>
      </c>
      <c r="DI95" s="226"/>
      <c r="DJ95" s="223"/>
      <c r="DK95" s="223"/>
      <c r="DL95" s="113" t="str">
        <f>IF(AND(LV95&gt;=32,LV95&lt;=80),Listas!$G$36,IF(AND(LV95&gt;=16,LV95&lt;=24),Listas!$G$37,IF(AND(LV95&gt;=5,LV95&lt;=12),Listas!$G$38,IF(AND(LV95&gt;=1,LV95&lt;=4),Listas!$G$39,"-"))))</f>
        <v>-</v>
      </c>
      <c r="DM95" s="226"/>
      <c r="DN95" s="223"/>
      <c r="DO95" s="223"/>
      <c r="DP95" s="113" t="str">
        <f>IF(AND(MA95&gt;=32,MA95&lt;=80),Listas!$G$36,IF(AND(MA95&gt;=16,MA95&lt;=24),Listas!$G$37,IF(AND(MA95&gt;=5,MA95&lt;=12),Listas!$G$38,IF(AND(MA95&gt;=1,MA95&lt;=4),Listas!$G$39,"-"))))</f>
        <v>-</v>
      </c>
      <c r="DQ95" s="226"/>
      <c r="DR95" s="223"/>
      <c r="DS95" s="223"/>
      <c r="DT95" s="113" t="str">
        <f>IF(AND(MF95&gt;=32,MF95&lt;=80),Listas!$G$36,IF(AND(MF95&gt;=16,MF95&lt;=24),Listas!$G$37,IF(AND(MF95&gt;=5,MF95&lt;=12),Listas!$G$38,IF(AND(MF95&gt;=1,MF95&lt;=4),Listas!$G$39,"-"))))</f>
        <v>-</v>
      </c>
      <c r="HM95" s="150" t="str">
        <f>IF('2.Datos'!A95&lt;&gt;"",'2.Datos'!A95,"")</f>
        <v/>
      </c>
      <c r="HN95" s="142" t="str">
        <f>IFERROR(VLOOKUP('2.Datos'!V95,Listas!$D$37:$E$41,2,FALSE),"")</f>
        <v/>
      </c>
      <c r="HO95" s="142" t="str">
        <f>IFERROR(VLOOKUP('2.Datos'!W95,Listas!$D$44:$E$48,2,FALSE),"")</f>
        <v/>
      </c>
      <c r="HP95" s="142" t="str">
        <f t="shared" si="53"/>
        <v/>
      </c>
      <c r="HQ95" s="151" t="str">
        <f t="shared" si="54"/>
        <v/>
      </c>
      <c r="HR95" s="103"/>
      <c r="HS95" s="142" t="str">
        <f>IFERROR(VLOOKUP('2.Datos'!AD95,Listas!$D$37:$E$41,2,FALSE),"")</f>
        <v/>
      </c>
      <c r="HT95" s="142" t="str">
        <f>IFERROR(VLOOKUP('2.Datos'!AE95,Listas!$D$44:$E$48,2,FALSE),"")</f>
        <v/>
      </c>
      <c r="HU95" s="151" t="str">
        <f t="shared" si="56"/>
        <v/>
      </c>
      <c r="HV95" s="151" t="str">
        <f t="shared" si="57"/>
        <v/>
      </c>
      <c r="HW95" s="103"/>
      <c r="HX95" s="142" t="str">
        <f>IFERROR(VLOOKUP('2.Datos'!AH95,Listas!$D$37:$E$41,2,FALSE),"")</f>
        <v/>
      </c>
      <c r="HY95" s="142" t="str">
        <f>IFERROR(VLOOKUP('2.Datos'!AI95,Listas!$D$44:$E$48,2,FALSE),"")</f>
        <v/>
      </c>
      <c r="HZ95" s="151" t="str">
        <f t="shared" si="58"/>
        <v/>
      </c>
      <c r="IA95" s="151" t="str">
        <f t="shared" si="59"/>
        <v/>
      </c>
      <c r="IB95" s="103"/>
      <c r="IC95" s="142" t="str">
        <f>IFERROR(VLOOKUP('2.Datos'!AL95,Listas!$D$37:$E$41,2,FALSE),"")</f>
        <v/>
      </c>
      <c r="ID95" s="142" t="str">
        <f>IFERROR(VLOOKUP('2.Datos'!AM95,Listas!$D$44:$E$48,2,FALSE),"")</f>
        <v/>
      </c>
      <c r="IE95" s="151" t="str">
        <f t="shared" si="60"/>
        <v/>
      </c>
      <c r="IF95" s="151" t="str">
        <f t="shared" si="61"/>
        <v/>
      </c>
      <c r="IG95" s="103"/>
      <c r="IH95" s="142" t="str">
        <f>IFERROR(VLOOKUP('2.Datos'!AP95,Listas!$D$37:$E$41,2,FALSE),"")</f>
        <v/>
      </c>
      <c r="II95" s="142" t="str">
        <f>IFERROR(VLOOKUP('2.Datos'!AQ95,Listas!$D$44:$E$48,2,FALSE),"")</f>
        <v/>
      </c>
      <c r="IJ95" s="151" t="str">
        <f t="shared" si="62"/>
        <v/>
      </c>
      <c r="IK95" s="151" t="str">
        <f t="shared" si="63"/>
        <v/>
      </c>
      <c r="IL95" s="103"/>
      <c r="IM95" s="142" t="str">
        <f>IFERROR(VLOOKUP('2.Datos'!AT95,Listas!$D$37:$E$41,2,FALSE),"")</f>
        <v/>
      </c>
      <c r="IN95" s="142" t="str">
        <f>IFERROR(VLOOKUP('2.Datos'!AU95,Listas!$D$44:$E$48,2,FALSE),"")</f>
        <v/>
      </c>
      <c r="IO95" s="151" t="str">
        <f t="shared" si="64"/>
        <v/>
      </c>
      <c r="IP95" s="151" t="str">
        <f t="shared" si="65"/>
        <v/>
      </c>
      <c r="IQ95" s="103"/>
      <c r="IR95" s="142" t="str">
        <f>IFERROR(VLOOKUP('2.Datos'!AX95,Listas!$D$37:$E$41,2,FALSE),"")</f>
        <v/>
      </c>
      <c r="IS95" s="142" t="str">
        <f>IFERROR(VLOOKUP('2.Datos'!AY95,Listas!$D$44:$E$48,2,FALSE),"")</f>
        <v/>
      </c>
      <c r="IT95" s="151" t="str">
        <f t="shared" si="66"/>
        <v/>
      </c>
      <c r="IU95" s="151" t="str">
        <f t="shared" si="67"/>
        <v/>
      </c>
      <c r="IV95" s="103"/>
      <c r="IW95" s="142" t="str">
        <f>IFERROR(VLOOKUP('2.Datos'!BB95,Listas!$D$37:$E$41,2,FALSE),"")</f>
        <v/>
      </c>
      <c r="IX95" s="142" t="str">
        <f>IFERROR(VLOOKUP('2.Datos'!BC95,Listas!$D$44:$E$48,2,FALSE),"")</f>
        <v/>
      </c>
      <c r="IY95" s="151" t="str">
        <f t="shared" si="68"/>
        <v/>
      </c>
      <c r="IZ95" s="151" t="str">
        <f t="shared" si="69"/>
        <v/>
      </c>
      <c r="JA95" s="103"/>
      <c r="JB95" s="142" t="str">
        <f>IFERROR(VLOOKUP('2.Datos'!BF95,Listas!$D$37:$E$41,2,FALSE),"")</f>
        <v/>
      </c>
      <c r="JC95" s="142" t="str">
        <f>IFERROR(VLOOKUP('2.Datos'!BG95,Listas!$D$44:$E$48,2,FALSE),"")</f>
        <v/>
      </c>
      <c r="JD95" s="151" t="str">
        <f t="shared" si="70"/>
        <v/>
      </c>
      <c r="JE95" s="151" t="str">
        <f t="shared" si="71"/>
        <v/>
      </c>
      <c r="JF95" s="103"/>
      <c r="JG95" s="142" t="str">
        <f>IFERROR(VLOOKUP('2.Datos'!BJ95,Listas!$D$37:$E$41,2,FALSE),"")</f>
        <v/>
      </c>
      <c r="JH95" s="142" t="str">
        <f>IFERROR(VLOOKUP('2.Datos'!BK95,Listas!$D$44:$E$48,2,FALSE),"")</f>
        <v/>
      </c>
      <c r="JI95" s="151" t="str">
        <f t="shared" si="72"/>
        <v/>
      </c>
      <c r="JJ95" s="151" t="str">
        <f t="shared" si="73"/>
        <v/>
      </c>
      <c r="JK95" s="103"/>
      <c r="JL95" s="142" t="str">
        <f>IFERROR(VLOOKUP('2.Datos'!BN95,Listas!$D$37:$E$41,2,FALSE),"")</f>
        <v/>
      </c>
      <c r="JM95" s="142" t="str">
        <f>IFERROR(VLOOKUP('2.Datos'!BO95,Listas!$D$44:$E$48,2,FALSE),"")</f>
        <v/>
      </c>
      <c r="JN95" s="151" t="str">
        <f t="shared" si="74"/>
        <v/>
      </c>
      <c r="JO95" s="151" t="str">
        <f t="shared" si="75"/>
        <v/>
      </c>
      <c r="JP95" s="103"/>
      <c r="JQ95" s="142" t="str">
        <f>IFERROR(VLOOKUP('2.Datos'!BR95,Listas!$D$37:$E$41,2,FALSE),"")</f>
        <v/>
      </c>
      <c r="JR95" s="142" t="str">
        <f>IFERROR(VLOOKUP('2.Datos'!BS95,Listas!$D$44:$E$48,2,FALSE),"")</f>
        <v/>
      </c>
      <c r="JS95" s="151" t="str">
        <f t="shared" si="76"/>
        <v/>
      </c>
      <c r="JT95" s="151" t="str">
        <f t="shared" si="77"/>
        <v/>
      </c>
      <c r="JU95" s="103"/>
      <c r="JV95" s="142" t="str">
        <f>IFERROR(VLOOKUP('2.Datos'!BV95,Listas!$D$37:$E$41,2,FALSE),"")</f>
        <v/>
      </c>
      <c r="JW95" s="142" t="str">
        <f>IFERROR(VLOOKUP('2.Datos'!BW95,Listas!$D$44:$E$48,2,FALSE),"")</f>
        <v/>
      </c>
      <c r="JX95" s="151" t="str">
        <f t="shared" si="78"/>
        <v/>
      </c>
      <c r="JY95" s="151" t="str">
        <f t="shared" si="79"/>
        <v/>
      </c>
      <c r="JZ95" s="103"/>
      <c r="KA95" s="142" t="str">
        <f>IFERROR(VLOOKUP('2.Datos'!BZ95,Listas!$D$37:$E$41,2,FALSE),"")</f>
        <v/>
      </c>
      <c r="KB95" s="142" t="str">
        <f>IFERROR(VLOOKUP('2.Datos'!CA95,Listas!$D$44:$E$48,2,FALSE),"")</f>
        <v/>
      </c>
      <c r="KC95" s="151" t="str">
        <f t="shared" si="80"/>
        <v/>
      </c>
      <c r="KD95" s="151" t="str">
        <f t="shared" si="81"/>
        <v/>
      </c>
      <c r="KE95" s="103"/>
      <c r="KF95" s="142" t="str">
        <f>IFERROR(VLOOKUP('2.Datos'!CD95,Listas!$D$37:$E$41,2,FALSE),"")</f>
        <v/>
      </c>
      <c r="KG95" s="142" t="str">
        <f>IFERROR(VLOOKUP('2.Datos'!CE95,Listas!$D$44:$E$48,2,FALSE),"")</f>
        <v/>
      </c>
      <c r="KH95" s="151" t="str">
        <f t="shared" si="82"/>
        <v/>
      </c>
      <c r="KI95" s="151" t="str">
        <f t="shared" si="83"/>
        <v/>
      </c>
      <c r="KJ95" s="103"/>
      <c r="KK95" s="142" t="str">
        <f>IFERROR(VLOOKUP('2.Datos'!CH95,Listas!$D$37:$E$41,2,FALSE),"")</f>
        <v/>
      </c>
      <c r="KL95" s="142" t="str">
        <f>IFERROR(VLOOKUP('2.Datos'!CI95,Listas!$D$44:$E$48,2,FALSE),"")</f>
        <v/>
      </c>
      <c r="KM95" s="151" t="str">
        <f t="shared" si="84"/>
        <v/>
      </c>
      <c r="KN95" s="151" t="str">
        <f t="shared" si="85"/>
        <v/>
      </c>
      <c r="KO95" s="103"/>
      <c r="KP95" s="142" t="str">
        <f>IFERROR(VLOOKUP('2.Datos'!CL95,Listas!$D$37:$E$41,2,FALSE),"")</f>
        <v/>
      </c>
      <c r="KQ95" s="142" t="str">
        <f>IFERROR(VLOOKUP('2.Datos'!CM95,Listas!$D$44:$E$48,2,FALSE),"")</f>
        <v/>
      </c>
      <c r="KR95" s="151" t="str">
        <f t="shared" si="86"/>
        <v/>
      </c>
      <c r="KS95" s="151" t="str">
        <f t="shared" si="87"/>
        <v/>
      </c>
      <c r="KT95" s="103"/>
      <c r="KU95" s="142" t="str">
        <f>IFERROR(VLOOKUP('2.Datos'!CP95,Listas!$D$37:$E$41,2,FALSE),"")</f>
        <v/>
      </c>
      <c r="KV95" s="142" t="str">
        <f>IFERROR(VLOOKUP('2.Datos'!CQ95,Listas!$D$44:$E$48,2,FALSE),"")</f>
        <v/>
      </c>
      <c r="KW95" s="151" t="str">
        <f t="shared" si="88"/>
        <v/>
      </c>
      <c r="KX95" s="151" t="str">
        <f t="shared" si="89"/>
        <v/>
      </c>
      <c r="KY95" s="103"/>
      <c r="KZ95" s="142" t="str">
        <f>IFERROR(VLOOKUP('2.Datos'!CT95,Listas!$D$37:$E$41,2,FALSE),"")</f>
        <v/>
      </c>
      <c r="LA95" s="142" t="str">
        <f>IFERROR(VLOOKUP('2.Datos'!CU95,Listas!$D$44:$E$48,2,FALSE),"")</f>
        <v/>
      </c>
      <c r="LB95" s="151" t="str">
        <f t="shared" si="90"/>
        <v/>
      </c>
      <c r="LC95" s="151" t="str">
        <f t="shared" si="91"/>
        <v/>
      </c>
      <c r="LD95" s="103"/>
      <c r="LE95" s="142" t="str">
        <f>IFERROR(VLOOKUP('2.Datos'!CX95,Listas!$D$37:$E$41,2,FALSE),"")</f>
        <v/>
      </c>
      <c r="LF95" s="142" t="str">
        <f>IFERROR(VLOOKUP('2.Datos'!CY95,Listas!$D$44:$E$48,2,FALSE),"")</f>
        <v/>
      </c>
      <c r="LG95" s="151" t="str">
        <f t="shared" si="92"/>
        <v/>
      </c>
      <c r="LH95" s="151" t="str">
        <f t="shared" si="93"/>
        <v/>
      </c>
      <c r="LI95" s="103"/>
      <c r="LJ95" s="142" t="str">
        <f>IFERROR(VLOOKUP('2.Datos'!DB95,Listas!$D$37:$E$41,2,FALSE),"")</f>
        <v/>
      </c>
      <c r="LK95" s="142" t="str">
        <f>IFERROR(VLOOKUP('2.Datos'!DC95,Listas!$D$44:$E$48,2,FALSE),"")</f>
        <v/>
      </c>
      <c r="LL95" s="151" t="str">
        <f t="shared" si="94"/>
        <v/>
      </c>
      <c r="LM95" s="151" t="str">
        <f t="shared" si="95"/>
        <v/>
      </c>
      <c r="LN95" s="103"/>
      <c r="LO95" s="142" t="str">
        <f>IFERROR(VLOOKUP('2.Datos'!DF95,Listas!$D$37:$E$41,2,FALSE),"")</f>
        <v/>
      </c>
      <c r="LP95" s="142" t="str">
        <f>IFERROR(VLOOKUP('2.Datos'!DG95,Listas!$D$44:$E$48,2,FALSE),"")</f>
        <v/>
      </c>
      <c r="LQ95" s="151" t="str">
        <f t="shared" si="96"/>
        <v/>
      </c>
      <c r="LR95" s="151" t="str">
        <f t="shared" si="97"/>
        <v/>
      </c>
      <c r="LS95" s="103"/>
      <c r="LT95" s="142" t="str">
        <f>IFERROR(VLOOKUP('2.Datos'!DJ95,Listas!$D$37:$E$41,2,FALSE),"")</f>
        <v/>
      </c>
      <c r="LU95" s="142" t="str">
        <f>IFERROR(VLOOKUP('2.Datos'!DK95,Listas!$D$44:$E$48,2,FALSE),"")</f>
        <v/>
      </c>
      <c r="LV95" s="151" t="str">
        <f t="shared" si="98"/>
        <v/>
      </c>
      <c r="LW95" s="151" t="str">
        <f t="shared" si="99"/>
        <v/>
      </c>
      <c r="LX95" s="103"/>
      <c r="LY95" s="142" t="str">
        <f>IFERROR(VLOOKUP('2.Datos'!DN95,Listas!$D$37:$E$41,2,FALSE),"")</f>
        <v/>
      </c>
      <c r="LZ95" s="142" t="str">
        <f>IFERROR(VLOOKUP('2.Datos'!DO95,Listas!$D$44:$E$48,2,FALSE),"")</f>
        <v/>
      </c>
      <c r="MA95" s="151" t="str">
        <f t="shared" si="100"/>
        <v/>
      </c>
      <c r="MB95" s="151" t="str">
        <f t="shared" si="101"/>
        <v/>
      </c>
      <c r="MC95" s="103"/>
      <c r="MD95" s="142" t="str">
        <f>IFERROR(VLOOKUP('2.Datos'!DR95,Listas!$D$37:$E$41,2,FALSE),"")</f>
        <v/>
      </c>
      <c r="ME95" s="142" t="str">
        <f>IFERROR(VLOOKUP('2.Datos'!DS95,Listas!$D$44:$E$48,2,FALSE),"")</f>
        <v/>
      </c>
      <c r="MF95" s="151" t="str">
        <f t="shared" si="102"/>
        <v/>
      </c>
      <c r="MG95" s="151" t="str">
        <f t="shared" si="103"/>
        <v/>
      </c>
      <c r="MH95"/>
    </row>
    <row r="96" spans="1:346" ht="46.5" customHeight="1" x14ac:dyDescent="0.25">
      <c r="A96" s="232"/>
      <c r="B96" s="223"/>
      <c r="C96" s="223"/>
      <c r="D96" s="225"/>
      <c r="E96" s="225"/>
      <c r="F96" s="226"/>
      <c r="G96" s="223"/>
      <c r="H96" s="226"/>
      <c r="I96" s="226"/>
      <c r="J96" s="226"/>
      <c r="K96" s="226"/>
      <c r="L96" s="227"/>
      <c r="M96" s="224"/>
      <c r="N96" s="228"/>
      <c r="O96" s="228"/>
      <c r="P96" s="228"/>
      <c r="Q96" s="228"/>
      <c r="R96" s="228"/>
      <c r="S96" s="228"/>
      <c r="T96" s="228"/>
      <c r="U96" s="228"/>
      <c r="V96" s="223"/>
      <c r="W96" s="223"/>
      <c r="X96" s="229" t="str">
        <f>IF(AND(HP96&gt;=32,HP96&lt;=80),Listas!$G$36,IF(AND(HP96&gt;=16,HP96&lt;=24),Listas!$G$37,IF(AND(HP96&gt;=5,HP96&lt;=12),Listas!$G$38,IF(AND(HP96&gt;=1,HP96&lt;=4),Listas!$G$39,"-"))))</f>
        <v>-</v>
      </c>
      <c r="Y96" s="230" t="str">
        <f t="shared" si="55"/>
        <v/>
      </c>
      <c r="Z96" s="230" t="str">
        <f>IFERROR(VLOOKUP(L96,Listas!$H$4:$I$8,2,FALSE),"")</f>
        <v/>
      </c>
      <c r="AA96" s="233"/>
      <c r="AB96" s="234"/>
      <c r="AC96" s="231"/>
      <c r="AD96" s="223"/>
      <c r="AE96" s="223"/>
      <c r="AF96" s="113" t="str">
        <f>IF(AND(HU96&gt;=32,HU96&lt;=80),Listas!$G$36,IF(AND(HU96&gt;=16,HU96&lt;=24),Listas!$G$37,IF(AND(HU96&gt;=5,HU96&lt;=12),Listas!$G$38,IF(AND(HU96&gt;=1,HU96&lt;=4),Listas!$G$39,"-"))))</f>
        <v>-</v>
      </c>
      <c r="AG96" s="226"/>
      <c r="AH96" s="223"/>
      <c r="AI96" s="223"/>
      <c r="AJ96" s="113" t="str">
        <f>IF(AND(HZ96&gt;=32,HZ96&lt;=80),Listas!$G$36,IF(AND(HZ96&gt;=16,HZ96&lt;=24),Listas!$G$37,IF(AND(HZ96&gt;=5,HZ96&lt;=12),Listas!$G$38,IF(AND(HZ96&gt;=1,HZ96&lt;=4),Listas!$G$39,"-"))))</f>
        <v>-</v>
      </c>
      <c r="AK96" s="226"/>
      <c r="AL96" s="223"/>
      <c r="AM96" s="223"/>
      <c r="AN96" s="113" t="str">
        <f>IF(AND(IE96&gt;=32,IE96&lt;=80),Listas!$G$36,IF(AND(IE96&gt;=16,IE96&lt;=24),Listas!$G$37,IF(AND(IE96&gt;=5,IE96&lt;=12),Listas!$G$38,IF(AND(IE96&gt;=1,IE96&lt;=4),Listas!$G$39,"-"))))</f>
        <v>-</v>
      </c>
      <c r="AO96" s="226"/>
      <c r="AP96" s="223"/>
      <c r="AQ96" s="223"/>
      <c r="AR96" s="113" t="str">
        <f>IF(AND(IJ96&gt;=32,IJ96&lt;=80),Listas!$G$36,IF(AND(IJ96&gt;=16,IJ96&lt;=24),Listas!$G$37,IF(AND(IJ96&gt;=5,IJ96&lt;=12),Listas!$G$38,IF(AND(IJ96&gt;=1,IJ96&lt;=4),Listas!$G$39,"-"))))</f>
        <v>-</v>
      </c>
      <c r="AS96" s="226"/>
      <c r="AT96" s="223"/>
      <c r="AU96" s="223"/>
      <c r="AV96" s="113" t="str">
        <f>IF(AND(IO96&gt;=32,IO96&lt;=80),Listas!$G$36,IF(AND(IO96&gt;=16,IO96&lt;=24),Listas!$G$37,IF(AND(IO96&gt;=5,IO96&lt;=12),Listas!$G$38,IF(AND(IO96&gt;=1,IO96&lt;=4),Listas!$G$39,"-"))))</f>
        <v>-</v>
      </c>
      <c r="AW96" s="226"/>
      <c r="AX96" s="223"/>
      <c r="AY96" s="223"/>
      <c r="AZ96" s="113" t="str">
        <f>IF(AND(IT96&gt;=32,IT96&lt;=80),Listas!$G$36,IF(AND(IT96&gt;=16,IT96&lt;=24),Listas!$G$37,IF(AND(IT96&gt;=5,IT96&lt;=12),Listas!$G$38,IF(AND(IT96&gt;=1,IT96&lt;=4),Listas!$G$39,"-"))))</f>
        <v>-</v>
      </c>
      <c r="BA96" s="226"/>
      <c r="BB96" s="223"/>
      <c r="BC96" s="223"/>
      <c r="BD96" s="113" t="str">
        <f>IF(AND(IY96&gt;=32,IY96&lt;=80),Listas!$G$36,IF(AND(IY96&gt;=16,IY96&lt;=24),Listas!$G$37,IF(AND(IY96&gt;=5,IY96&lt;=12),Listas!$G$38,IF(AND(IY96&gt;=1,IY96&lt;=4),Listas!$G$39,"-"))))</f>
        <v>-</v>
      </c>
      <c r="BE96" s="226"/>
      <c r="BF96" s="223"/>
      <c r="BG96" s="223"/>
      <c r="BH96" s="113" t="str">
        <f>IF(AND(JD96&gt;=32,JD96&lt;=80),Listas!$G$36,IF(AND(JD96&gt;=16,JD96&lt;=24),Listas!$G$37,IF(AND(JD96&gt;=5,JD96&lt;=12),Listas!$G$38,IF(AND(JD96&gt;=1,JD96&lt;=4),Listas!$G$39,"-"))))</f>
        <v>-</v>
      </c>
      <c r="BI96" s="226"/>
      <c r="BJ96" s="223"/>
      <c r="BK96" s="223"/>
      <c r="BL96" s="113" t="str">
        <f>IF(AND(JI96&gt;=32,JI96&lt;=80),Listas!$G$36,IF(AND(JI96&gt;=16,JI96&lt;=24),Listas!$G$37,IF(AND(JI96&gt;=5,JI96&lt;=12),Listas!$G$38,IF(AND(JI96&gt;=1,JI96&lt;=4),Listas!$G$39,"-"))))</f>
        <v>-</v>
      </c>
      <c r="BM96" s="226"/>
      <c r="BN96" s="223"/>
      <c r="BO96" s="223"/>
      <c r="BP96" s="113" t="str">
        <f>IF(AND(JN96&gt;=32,JN96&lt;=80),Listas!$G$36,IF(AND(JN96&gt;=16,JN96&lt;=24),Listas!$G$37,IF(AND(JN96&gt;=5,JN96&lt;=12),Listas!$G$38,IF(AND(JN96&gt;=1,JN96&lt;=4),Listas!$G$39,"-"))))</f>
        <v>-</v>
      </c>
      <c r="BQ96" s="226"/>
      <c r="BR96" s="223"/>
      <c r="BS96" s="223"/>
      <c r="BT96" s="113" t="str">
        <f>IF(AND(JS96&gt;=32,JS96&lt;=80),Listas!$G$36,IF(AND(JS96&gt;=16,JS96&lt;=24),Listas!$G$37,IF(AND(JS96&gt;=5,JS96&lt;=12),Listas!$G$38,IF(AND(JS96&gt;=1,JS96&lt;=4),Listas!$G$39,"-"))))</f>
        <v>-</v>
      </c>
      <c r="BU96" s="226"/>
      <c r="BV96" s="223"/>
      <c r="BW96" s="223"/>
      <c r="BX96" s="113" t="str">
        <f>IF(AND(JX96&gt;=32,JX96&lt;=80),Listas!$G$36,IF(AND(JX96&gt;=16,JX96&lt;=24),Listas!$G$37,IF(AND(JX96&gt;=5,JX96&lt;=12),Listas!$G$38,IF(AND(JX96&gt;=1,JX96&lt;=4),Listas!$G$39,"-"))))</f>
        <v>-</v>
      </c>
      <c r="BY96" s="226"/>
      <c r="BZ96" s="223"/>
      <c r="CA96" s="223"/>
      <c r="CB96" s="113" t="str">
        <f>IF(AND(KC96&gt;=32,KC96&lt;=80),Listas!$G$36,IF(AND(KC96&gt;=16,KC96&lt;=24),Listas!$G$37,IF(AND(KC96&gt;=5,KC96&lt;=12),Listas!$G$38,IF(AND(KC96&gt;=1,KC96&lt;=4),Listas!$G$39,"-"))))</f>
        <v>-</v>
      </c>
      <c r="CC96" s="226"/>
      <c r="CD96" s="223"/>
      <c r="CE96" s="223"/>
      <c r="CF96" s="113" t="str">
        <f>IF(AND(KH96&gt;=32,KH96&lt;=80),Listas!$G$36,IF(AND(KH96&gt;=16,KH96&lt;=24),Listas!$G$37,IF(AND(KH96&gt;=5,KH96&lt;=12),Listas!$G$38,IF(AND(KH96&gt;=1,KH96&lt;=4),Listas!$G$39,"-"))))</f>
        <v>-</v>
      </c>
      <c r="CG96" s="226"/>
      <c r="CH96" s="223"/>
      <c r="CI96" s="223"/>
      <c r="CJ96" s="113" t="str">
        <f>IF(AND(KM96&gt;=32,KM96&lt;=80),Listas!$G$36,IF(AND(KM96&gt;=16,KM96&lt;=24),Listas!$G$37,IF(AND(KM96&gt;=5,KM96&lt;=12),Listas!$G$38,IF(AND(KM96&gt;=1,KM96&lt;=4),Listas!$G$39,"-"))))</f>
        <v>-</v>
      </c>
      <c r="CK96" s="226"/>
      <c r="CL96" s="223"/>
      <c r="CM96" s="223"/>
      <c r="CN96" s="113" t="str">
        <f>IF(AND(KR96&gt;=32,KR96&lt;=80),Listas!$G$36,IF(AND(KR96&gt;=16,KR96&lt;=24),Listas!$G$37,IF(AND(KR96&gt;=5,KR96&lt;=12),Listas!$G$38,IF(AND(KR96&gt;=1,KR96&lt;=4),Listas!$G$39,"-"))))</f>
        <v>-</v>
      </c>
      <c r="CO96" s="226"/>
      <c r="CP96" s="223"/>
      <c r="CQ96" s="223"/>
      <c r="CR96" s="113" t="str">
        <f>IF(AND(KW96&gt;=32,KW96&lt;=80),Listas!$G$36,IF(AND(KW96&gt;=16,KW96&lt;=24),Listas!$G$37,IF(AND(KW96&gt;=5,KW96&lt;=12),Listas!$G$38,IF(AND(KW96&gt;=1,KW96&lt;=4),Listas!$G$39,"-"))))</f>
        <v>-</v>
      </c>
      <c r="CS96" s="226"/>
      <c r="CT96" s="223"/>
      <c r="CU96" s="223"/>
      <c r="CV96" s="113" t="str">
        <f>IF(AND(LB96&gt;=32,LB96&lt;=80),Listas!$G$36,IF(AND(LB96&gt;=16,LB96&lt;=24),Listas!$G$37,IF(AND(LB96&gt;=5,LB96&lt;=12),Listas!$G$38,IF(AND(LB96&gt;=1,LB96&lt;=4),Listas!$G$39,"-"))))</f>
        <v>-</v>
      </c>
      <c r="CW96" s="226"/>
      <c r="CX96" s="223"/>
      <c r="CY96" s="223"/>
      <c r="CZ96" s="113" t="str">
        <f>IF(AND(LG96&gt;=32,LG96&lt;=80),Listas!$G$36,IF(AND(LG96&gt;=16,LG96&lt;=24),Listas!$G$37,IF(AND(LG96&gt;=5,LG96&lt;=12),Listas!$G$38,IF(AND(LG96&gt;=1,LG96&lt;=4),Listas!$G$39,"-"))))</f>
        <v>-</v>
      </c>
      <c r="DA96" s="226"/>
      <c r="DB96" s="223"/>
      <c r="DC96" s="223"/>
      <c r="DD96" s="113" t="str">
        <f>IF(AND(LL96&gt;=32,LL96&lt;=80),Listas!$G$36,IF(AND(LL96&gt;=16,LL96&lt;=24),Listas!$G$37,IF(AND(LL96&gt;=5,LL96&lt;=12),Listas!$G$38,IF(AND(LL96&gt;=1,LL96&lt;=4),Listas!$G$39,"-"))))</f>
        <v>-</v>
      </c>
      <c r="DE96" s="226"/>
      <c r="DF96" s="223"/>
      <c r="DG96" s="223"/>
      <c r="DH96" s="113" t="str">
        <f>IF(AND(LQ96&gt;=32,LQ96&lt;=80),Listas!$G$36,IF(AND(LQ96&gt;=16,LQ96&lt;=24),Listas!$G$37,IF(AND(LQ96&gt;=5,LQ96&lt;=12),Listas!$G$38,IF(AND(LQ96&gt;=1,LQ96&lt;=4),Listas!$G$39,"-"))))</f>
        <v>-</v>
      </c>
      <c r="DI96" s="226"/>
      <c r="DJ96" s="223"/>
      <c r="DK96" s="223"/>
      <c r="DL96" s="113" t="str">
        <f>IF(AND(LV96&gt;=32,LV96&lt;=80),Listas!$G$36,IF(AND(LV96&gt;=16,LV96&lt;=24),Listas!$G$37,IF(AND(LV96&gt;=5,LV96&lt;=12),Listas!$G$38,IF(AND(LV96&gt;=1,LV96&lt;=4),Listas!$G$39,"-"))))</f>
        <v>-</v>
      </c>
      <c r="DM96" s="226"/>
      <c r="DN96" s="223"/>
      <c r="DO96" s="223"/>
      <c r="DP96" s="113" t="str">
        <f>IF(AND(MA96&gt;=32,MA96&lt;=80),Listas!$G$36,IF(AND(MA96&gt;=16,MA96&lt;=24),Listas!$G$37,IF(AND(MA96&gt;=5,MA96&lt;=12),Listas!$G$38,IF(AND(MA96&gt;=1,MA96&lt;=4),Listas!$G$39,"-"))))</f>
        <v>-</v>
      </c>
      <c r="DQ96" s="226"/>
      <c r="DR96" s="223"/>
      <c r="DS96" s="223"/>
      <c r="DT96" s="113" t="str">
        <f>IF(AND(MF96&gt;=32,MF96&lt;=80),Listas!$G$36,IF(AND(MF96&gt;=16,MF96&lt;=24),Listas!$G$37,IF(AND(MF96&gt;=5,MF96&lt;=12),Listas!$G$38,IF(AND(MF96&gt;=1,MF96&lt;=4),Listas!$G$39,"-"))))</f>
        <v>-</v>
      </c>
      <c r="HM96" s="150" t="str">
        <f>IF('2.Datos'!A96&lt;&gt;"",'2.Datos'!A96,"")</f>
        <v/>
      </c>
      <c r="HN96" s="142" t="str">
        <f>IFERROR(VLOOKUP('2.Datos'!V96,Listas!$D$37:$E$41,2,FALSE),"")</f>
        <v/>
      </c>
      <c r="HO96" s="142" t="str">
        <f>IFERROR(VLOOKUP('2.Datos'!W96,Listas!$D$44:$E$48,2,FALSE),"")</f>
        <v/>
      </c>
      <c r="HP96" s="142" t="str">
        <f t="shared" si="53"/>
        <v/>
      </c>
      <c r="HQ96" s="151" t="str">
        <f t="shared" si="54"/>
        <v/>
      </c>
      <c r="HR96" s="103"/>
      <c r="HS96" s="142" t="str">
        <f>IFERROR(VLOOKUP('2.Datos'!AD96,Listas!$D$37:$E$41,2,FALSE),"")</f>
        <v/>
      </c>
      <c r="HT96" s="142" t="str">
        <f>IFERROR(VLOOKUP('2.Datos'!AE96,Listas!$D$44:$E$48,2,FALSE),"")</f>
        <v/>
      </c>
      <c r="HU96" s="151" t="str">
        <f t="shared" si="56"/>
        <v/>
      </c>
      <c r="HV96" s="151" t="str">
        <f t="shared" si="57"/>
        <v/>
      </c>
      <c r="HW96" s="103"/>
      <c r="HX96" s="142" t="str">
        <f>IFERROR(VLOOKUP('2.Datos'!AH96,Listas!$D$37:$E$41,2,FALSE),"")</f>
        <v/>
      </c>
      <c r="HY96" s="142" t="str">
        <f>IFERROR(VLOOKUP('2.Datos'!AI96,Listas!$D$44:$E$48,2,FALSE),"")</f>
        <v/>
      </c>
      <c r="HZ96" s="151" t="str">
        <f t="shared" si="58"/>
        <v/>
      </c>
      <c r="IA96" s="151" t="str">
        <f t="shared" si="59"/>
        <v/>
      </c>
      <c r="IB96" s="103"/>
      <c r="IC96" s="142" t="str">
        <f>IFERROR(VLOOKUP('2.Datos'!AL96,Listas!$D$37:$E$41,2,FALSE),"")</f>
        <v/>
      </c>
      <c r="ID96" s="142" t="str">
        <f>IFERROR(VLOOKUP('2.Datos'!AM96,Listas!$D$44:$E$48,2,FALSE),"")</f>
        <v/>
      </c>
      <c r="IE96" s="151" t="str">
        <f t="shared" si="60"/>
        <v/>
      </c>
      <c r="IF96" s="151" t="str">
        <f t="shared" si="61"/>
        <v/>
      </c>
      <c r="IG96" s="103"/>
      <c r="IH96" s="142" t="str">
        <f>IFERROR(VLOOKUP('2.Datos'!AP96,Listas!$D$37:$E$41,2,FALSE),"")</f>
        <v/>
      </c>
      <c r="II96" s="142" t="str">
        <f>IFERROR(VLOOKUP('2.Datos'!AQ96,Listas!$D$44:$E$48,2,FALSE),"")</f>
        <v/>
      </c>
      <c r="IJ96" s="151" t="str">
        <f t="shared" si="62"/>
        <v/>
      </c>
      <c r="IK96" s="151" t="str">
        <f t="shared" si="63"/>
        <v/>
      </c>
      <c r="IL96" s="103"/>
      <c r="IM96" s="142" t="str">
        <f>IFERROR(VLOOKUP('2.Datos'!AT96,Listas!$D$37:$E$41,2,FALSE),"")</f>
        <v/>
      </c>
      <c r="IN96" s="142" t="str">
        <f>IFERROR(VLOOKUP('2.Datos'!AU96,Listas!$D$44:$E$48,2,FALSE),"")</f>
        <v/>
      </c>
      <c r="IO96" s="151" t="str">
        <f t="shared" si="64"/>
        <v/>
      </c>
      <c r="IP96" s="151" t="str">
        <f t="shared" si="65"/>
        <v/>
      </c>
      <c r="IQ96" s="103"/>
      <c r="IR96" s="142" t="str">
        <f>IFERROR(VLOOKUP('2.Datos'!AX96,Listas!$D$37:$E$41,2,FALSE),"")</f>
        <v/>
      </c>
      <c r="IS96" s="142" t="str">
        <f>IFERROR(VLOOKUP('2.Datos'!AY96,Listas!$D$44:$E$48,2,FALSE),"")</f>
        <v/>
      </c>
      <c r="IT96" s="151" t="str">
        <f t="shared" si="66"/>
        <v/>
      </c>
      <c r="IU96" s="151" t="str">
        <f t="shared" si="67"/>
        <v/>
      </c>
      <c r="IV96" s="103"/>
      <c r="IW96" s="142" t="str">
        <f>IFERROR(VLOOKUP('2.Datos'!BB96,Listas!$D$37:$E$41,2,FALSE),"")</f>
        <v/>
      </c>
      <c r="IX96" s="142" t="str">
        <f>IFERROR(VLOOKUP('2.Datos'!BC96,Listas!$D$44:$E$48,2,FALSE),"")</f>
        <v/>
      </c>
      <c r="IY96" s="151" t="str">
        <f t="shared" si="68"/>
        <v/>
      </c>
      <c r="IZ96" s="151" t="str">
        <f t="shared" si="69"/>
        <v/>
      </c>
      <c r="JA96" s="103"/>
      <c r="JB96" s="142" t="str">
        <f>IFERROR(VLOOKUP('2.Datos'!BF96,Listas!$D$37:$E$41,2,FALSE),"")</f>
        <v/>
      </c>
      <c r="JC96" s="142" t="str">
        <f>IFERROR(VLOOKUP('2.Datos'!BG96,Listas!$D$44:$E$48,2,FALSE),"")</f>
        <v/>
      </c>
      <c r="JD96" s="151" t="str">
        <f t="shared" si="70"/>
        <v/>
      </c>
      <c r="JE96" s="151" t="str">
        <f t="shared" si="71"/>
        <v/>
      </c>
      <c r="JF96" s="103"/>
      <c r="JG96" s="142" t="str">
        <f>IFERROR(VLOOKUP('2.Datos'!BJ96,Listas!$D$37:$E$41,2,FALSE),"")</f>
        <v/>
      </c>
      <c r="JH96" s="142" t="str">
        <f>IFERROR(VLOOKUP('2.Datos'!BK96,Listas!$D$44:$E$48,2,FALSE),"")</f>
        <v/>
      </c>
      <c r="JI96" s="151" t="str">
        <f t="shared" si="72"/>
        <v/>
      </c>
      <c r="JJ96" s="151" t="str">
        <f t="shared" si="73"/>
        <v/>
      </c>
      <c r="JK96" s="103"/>
      <c r="JL96" s="142" t="str">
        <f>IFERROR(VLOOKUP('2.Datos'!BN96,Listas!$D$37:$E$41,2,FALSE),"")</f>
        <v/>
      </c>
      <c r="JM96" s="142" t="str">
        <f>IFERROR(VLOOKUP('2.Datos'!BO96,Listas!$D$44:$E$48,2,FALSE),"")</f>
        <v/>
      </c>
      <c r="JN96" s="151" t="str">
        <f t="shared" si="74"/>
        <v/>
      </c>
      <c r="JO96" s="151" t="str">
        <f t="shared" si="75"/>
        <v/>
      </c>
      <c r="JP96" s="103"/>
      <c r="JQ96" s="142" t="str">
        <f>IFERROR(VLOOKUP('2.Datos'!BR96,Listas!$D$37:$E$41,2,FALSE),"")</f>
        <v/>
      </c>
      <c r="JR96" s="142" t="str">
        <f>IFERROR(VLOOKUP('2.Datos'!BS96,Listas!$D$44:$E$48,2,FALSE),"")</f>
        <v/>
      </c>
      <c r="JS96" s="151" t="str">
        <f t="shared" si="76"/>
        <v/>
      </c>
      <c r="JT96" s="151" t="str">
        <f t="shared" si="77"/>
        <v/>
      </c>
      <c r="JU96" s="103"/>
      <c r="JV96" s="142" t="str">
        <f>IFERROR(VLOOKUP('2.Datos'!BV96,Listas!$D$37:$E$41,2,FALSE),"")</f>
        <v/>
      </c>
      <c r="JW96" s="142" t="str">
        <f>IFERROR(VLOOKUP('2.Datos'!BW96,Listas!$D$44:$E$48,2,FALSE),"")</f>
        <v/>
      </c>
      <c r="JX96" s="151" t="str">
        <f t="shared" si="78"/>
        <v/>
      </c>
      <c r="JY96" s="151" t="str">
        <f t="shared" si="79"/>
        <v/>
      </c>
      <c r="JZ96" s="103"/>
      <c r="KA96" s="142" t="str">
        <f>IFERROR(VLOOKUP('2.Datos'!BZ96,Listas!$D$37:$E$41,2,FALSE),"")</f>
        <v/>
      </c>
      <c r="KB96" s="142" t="str">
        <f>IFERROR(VLOOKUP('2.Datos'!CA96,Listas!$D$44:$E$48,2,FALSE),"")</f>
        <v/>
      </c>
      <c r="KC96" s="151" t="str">
        <f t="shared" si="80"/>
        <v/>
      </c>
      <c r="KD96" s="151" t="str">
        <f t="shared" si="81"/>
        <v/>
      </c>
      <c r="KE96" s="103"/>
      <c r="KF96" s="142" t="str">
        <f>IFERROR(VLOOKUP('2.Datos'!CD96,Listas!$D$37:$E$41,2,FALSE),"")</f>
        <v/>
      </c>
      <c r="KG96" s="142" t="str">
        <f>IFERROR(VLOOKUP('2.Datos'!CE96,Listas!$D$44:$E$48,2,FALSE),"")</f>
        <v/>
      </c>
      <c r="KH96" s="151" t="str">
        <f t="shared" si="82"/>
        <v/>
      </c>
      <c r="KI96" s="151" t="str">
        <f t="shared" si="83"/>
        <v/>
      </c>
      <c r="KJ96" s="103"/>
      <c r="KK96" s="142" t="str">
        <f>IFERROR(VLOOKUP('2.Datos'!CH96,Listas!$D$37:$E$41,2,FALSE),"")</f>
        <v/>
      </c>
      <c r="KL96" s="142" t="str">
        <f>IFERROR(VLOOKUP('2.Datos'!CI96,Listas!$D$44:$E$48,2,FALSE),"")</f>
        <v/>
      </c>
      <c r="KM96" s="151" t="str">
        <f t="shared" si="84"/>
        <v/>
      </c>
      <c r="KN96" s="151" t="str">
        <f t="shared" si="85"/>
        <v/>
      </c>
      <c r="KO96" s="103"/>
      <c r="KP96" s="142" t="str">
        <f>IFERROR(VLOOKUP('2.Datos'!CL96,Listas!$D$37:$E$41,2,FALSE),"")</f>
        <v/>
      </c>
      <c r="KQ96" s="142" t="str">
        <f>IFERROR(VLOOKUP('2.Datos'!CM96,Listas!$D$44:$E$48,2,FALSE),"")</f>
        <v/>
      </c>
      <c r="KR96" s="151" t="str">
        <f t="shared" si="86"/>
        <v/>
      </c>
      <c r="KS96" s="151" t="str">
        <f t="shared" si="87"/>
        <v/>
      </c>
      <c r="KT96" s="103"/>
      <c r="KU96" s="142" t="str">
        <f>IFERROR(VLOOKUP('2.Datos'!CP96,Listas!$D$37:$E$41,2,FALSE),"")</f>
        <v/>
      </c>
      <c r="KV96" s="142" t="str">
        <f>IFERROR(VLOOKUP('2.Datos'!CQ96,Listas!$D$44:$E$48,2,FALSE),"")</f>
        <v/>
      </c>
      <c r="KW96" s="151" t="str">
        <f t="shared" si="88"/>
        <v/>
      </c>
      <c r="KX96" s="151" t="str">
        <f t="shared" si="89"/>
        <v/>
      </c>
      <c r="KY96" s="103"/>
      <c r="KZ96" s="142" t="str">
        <f>IFERROR(VLOOKUP('2.Datos'!CT96,Listas!$D$37:$E$41,2,FALSE),"")</f>
        <v/>
      </c>
      <c r="LA96" s="142" t="str">
        <f>IFERROR(VLOOKUP('2.Datos'!CU96,Listas!$D$44:$E$48,2,FALSE),"")</f>
        <v/>
      </c>
      <c r="LB96" s="151" t="str">
        <f t="shared" si="90"/>
        <v/>
      </c>
      <c r="LC96" s="151" t="str">
        <f t="shared" si="91"/>
        <v/>
      </c>
      <c r="LD96" s="103"/>
      <c r="LE96" s="142" t="str">
        <f>IFERROR(VLOOKUP('2.Datos'!CX96,Listas!$D$37:$E$41,2,FALSE),"")</f>
        <v/>
      </c>
      <c r="LF96" s="142" t="str">
        <f>IFERROR(VLOOKUP('2.Datos'!CY96,Listas!$D$44:$E$48,2,FALSE),"")</f>
        <v/>
      </c>
      <c r="LG96" s="151" t="str">
        <f t="shared" si="92"/>
        <v/>
      </c>
      <c r="LH96" s="151" t="str">
        <f t="shared" si="93"/>
        <v/>
      </c>
      <c r="LI96" s="103"/>
      <c r="LJ96" s="142" t="str">
        <f>IFERROR(VLOOKUP('2.Datos'!DB96,Listas!$D$37:$E$41,2,FALSE),"")</f>
        <v/>
      </c>
      <c r="LK96" s="142" t="str">
        <f>IFERROR(VLOOKUP('2.Datos'!DC96,Listas!$D$44:$E$48,2,FALSE),"")</f>
        <v/>
      </c>
      <c r="LL96" s="151" t="str">
        <f t="shared" si="94"/>
        <v/>
      </c>
      <c r="LM96" s="151" t="str">
        <f t="shared" si="95"/>
        <v/>
      </c>
      <c r="LN96" s="103"/>
      <c r="LO96" s="142" t="str">
        <f>IFERROR(VLOOKUP('2.Datos'!DF96,Listas!$D$37:$E$41,2,FALSE),"")</f>
        <v/>
      </c>
      <c r="LP96" s="142" t="str">
        <f>IFERROR(VLOOKUP('2.Datos'!DG96,Listas!$D$44:$E$48,2,FALSE),"")</f>
        <v/>
      </c>
      <c r="LQ96" s="151" t="str">
        <f t="shared" si="96"/>
        <v/>
      </c>
      <c r="LR96" s="151" t="str">
        <f t="shared" si="97"/>
        <v/>
      </c>
      <c r="LS96" s="103"/>
      <c r="LT96" s="142" t="str">
        <f>IFERROR(VLOOKUP('2.Datos'!DJ96,Listas!$D$37:$E$41,2,FALSE),"")</f>
        <v/>
      </c>
      <c r="LU96" s="142" t="str">
        <f>IFERROR(VLOOKUP('2.Datos'!DK96,Listas!$D$44:$E$48,2,FALSE),"")</f>
        <v/>
      </c>
      <c r="LV96" s="151" t="str">
        <f t="shared" si="98"/>
        <v/>
      </c>
      <c r="LW96" s="151" t="str">
        <f t="shared" si="99"/>
        <v/>
      </c>
      <c r="LX96" s="103"/>
      <c r="LY96" s="142" t="str">
        <f>IFERROR(VLOOKUP('2.Datos'!DN96,Listas!$D$37:$E$41,2,FALSE),"")</f>
        <v/>
      </c>
      <c r="LZ96" s="142" t="str">
        <f>IFERROR(VLOOKUP('2.Datos'!DO96,Listas!$D$44:$E$48,2,FALSE),"")</f>
        <v/>
      </c>
      <c r="MA96" s="151" t="str">
        <f t="shared" si="100"/>
        <v/>
      </c>
      <c r="MB96" s="151" t="str">
        <f t="shared" si="101"/>
        <v/>
      </c>
      <c r="MC96" s="103"/>
      <c r="MD96" s="142" t="str">
        <f>IFERROR(VLOOKUP('2.Datos'!DR96,Listas!$D$37:$E$41,2,FALSE),"")</f>
        <v/>
      </c>
      <c r="ME96" s="142" t="str">
        <f>IFERROR(VLOOKUP('2.Datos'!DS96,Listas!$D$44:$E$48,2,FALSE),"")</f>
        <v/>
      </c>
      <c r="MF96" s="151" t="str">
        <f t="shared" si="102"/>
        <v/>
      </c>
      <c r="MG96" s="151" t="str">
        <f t="shared" si="103"/>
        <v/>
      </c>
      <c r="MH96"/>
    </row>
    <row r="97" spans="1:346" ht="46.5" customHeight="1" x14ac:dyDescent="0.25">
      <c r="A97" s="232"/>
      <c r="B97" s="223"/>
      <c r="C97" s="223"/>
      <c r="D97" s="225"/>
      <c r="E97" s="225"/>
      <c r="F97" s="226"/>
      <c r="G97" s="223"/>
      <c r="H97" s="226"/>
      <c r="I97" s="226"/>
      <c r="J97" s="226"/>
      <c r="K97" s="226"/>
      <c r="L97" s="227"/>
      <c r="M97" s="224"/>
      <c r="N97" s="228"/>
      <c r="O97" s="228"/>
      <c r="P97" s="228"/>
      <c r="Q97" s="228"/>
      <c r="R97" s="228"/>
      <c r="S97" s="228"/>
      <c r="T97" s="228"/>
      <c r="U97" s="228"/>
      <c r="V97" s="223"/>
      <c r="W97" s="223"/>
      <c r="X97" s="229" t="str">
        <f>IF(AND(HP97&gt;=32,HP97&lt;=80),Listas!$G$36,IF(AND(HP97&gt;=16,HP97&lt;=24),Listas!$G$37,IF(AND(HP97&gt;=5,HP97&lt;=12),Listas!$G$38,IF(AND(HP97&gt;=1,HP97&lt;=4),Listas!$G$39,"-"))))</f>
        <v>-</v>
      </c>
      <c r="Y97" s="230" t="str">
        <f t="shared" si="55"/>
        <v/>
      </c>
      <c r="Z97" s="230" t="str">
        <f>IFERROR(VLOOKUP(L97,Listas!$H$4:$I$8,2,FALSE),"")</f>
        <v/>
      </c>
      <c r="AA97" s="233"/>
      <c r="AB97" s="234"/>
      <c r="AC97" s="231"/>
      <c r="AD97" s="223"/>
      <c r="AE97" s="223"/>
      <c r="AF97" s="113" t="str">
        <f>IF(AND(HU97&gt;=32,HU97&lt;=80),Listas!$G$36,IF(AND(HU97&gt;=16,HU97&lt;=24),Listas!$G$37,IF(AND(HU97&gt;=5,HU97&lt;=12),Listas!$G$38,IF(AND(HU97&gt;=1,HU97&lt;=4),Listas!$G$39,"-"))))</f>
        <v>-</v>
      </c>
      <c r="AG97" s="226"/>
      <c r="AH97" s="223"/>
      <c r="AI97" s="223"/>
      <c r="AJ97" s="113" t="str">
        <f>IF(AND(HZ97&gt;=32,HZ97&lt;=80),Listas!$G$36,IF(AND(HZ97&gt;=16,HZ97&lt;=24),Listas!$G$37,IF(AND(HZ97&gt;=5,HZ97&lt;=12),Listas!$G$38,IF(AND(HZ97&gt;=1,HZ97&lt;=4),Listas!$G$39,"-"))))</f>
        <v>-</v>
      </c>
      <c r="AK97" s="226"/>
      <c r="AL97" s="223"/>
      <c r="AM97" s="223"/>
      <c r="AN97" s="113" t="str">
        <f>IF(AND(IE97&gt;=32,IE97&lt;=80),Listas!$G$36,IF(AND(IE97&gt;=16,IE97&lt;=24),Listas!$G$37,IF(AND(IE97&gt;=5,IE97&lt;=12),Listas!$G$38,IF(AND(IE97&gt;=1,IE97&lt;=4),Listas!$G$39,"-"))))</f>
        <v>-</v>
      </c>
      <c r="AO97" s="226"/>
      <c r="AP97" s="223"/>
      <c r="AQ97" s="223"/>
      <c r="AR97" s="113" t="str">
        <f>IF(AND(IJ97&gt;=32,IJ97&lt;=80),Listas!$G$36,IF(AND(IJ97&gt;=16,IJ97&lt;=24),Listas!$G$37,IF(AND(IJ97&gt;=5,IJ97&lt;=12),Listas!$G$38,IF(AND(IJ97&gt;=1,IJ97&lt;=4),Listas!$G$39,"-"))))</f>
        <v>-</v>
      </c>
      <c r="AS97" s="226"/>
      <c r="AT97" s="223"/>
      <c r="AU97" s="223"/>
      <c r="AV97" s="113" t="str">
        <f>IF(AND(IO97&gt;=32,IO97&lt;=80),Listas!$G$36,IF(AND(IO97&gt;=16,IO97&lt;=24),Listas!$G$37,IF(AND(IO97&gt;=5,IO97&lt;=12),Listas!$G$38,IF(AND(IO97&gt;=1,IO97&lt;=4),Listas!$G$39,"-"))))</f>
        <v>-</v>
      </c>
      <c r="AW97" s="226"/>
      <c r="AX97" s="223"/>
      <c r="AY97" s="223"/>
      <c r="AZ97" s="113" t="str">
        <f>IF(AND(IT97&gt;=32,IT97&lt;=80),Listas!$G$36,IF(AND(IT97&gt;=16,IT97&lt;=24),Listas!$G$37,IF(AND(IT97&gt;=5,IT97&lt;=12),Listas!$G$38,IF(AND(IT97&gt;=1,IT97&lt;=4),Listas!$G$39,"-"))))</f>
        <v>-</v>
      </c>
      <c r="BA97" s="226"/>
      <c r="BB97" s="223"/>
      <c r="BC97" s="223"/>
      <c r="BD97" s="113" t="str">
        <f>IF(AND(IY97&gt;=32,IY97&lt;=80),Listas!$G$36,IF(AND(IY97&gt;=16,IY97&lt;=24),Listas!$G$37,IF(AND(IY97&gt;=5,IY97&lt;=12),Listas!$G$38,IF(AND(IY97&gt;=1,IY97&lt;=4),Listas!$G$39,"-"))))</f>
        <v>-</v>
      </c>
      <c r="BE97" s="226"/>
      <c r="BF97" s="223"/>
      <c r="BG97" s="223"/>
      <c r="BH97" s="113" t="str">
        <f>IF(AND(JD97&gt;=32,JD97&lt;=80),Listas!$G$36,IF(AND(JD97&gt;=16,JD97&lt;=24),Listas!$G$37,IF(AND(JD97&gt;=5,JD97&lt;=12),Listas!$G$38,IF(AND(JD97&gt;=1,JD97&lt;=4),Listas!$G$39,"-"))))</f>
        <v>-</v>
      </c>
      <c r="BI97" s="226"/>
      <c r="BJ97" s="223"/>
      <c r="BK97" s="223"/>
      <c r="BL97" s="113" t="str">
        <f>IF(AND(JI97&gt;=32,JI97&lt;=80),Listas!$G$36,IF(AND(JI97&gt;=16,JI97&lt;=24),Listas!$G$37,IF(AND(JI97&gt;=5,JI97&lt;=12),Listas!$G$38,IF(AND(JI97&gt;=1,JI97&lt;=4),Listas!$G$39,"-"))))</f>
        <v>-</v>
      </c>
      <c r="BM97" s="226"/>
      <c r="BN97" s="223"/>
      <c r="BO97" s="223"/>
      <c r="BP97" s="113" t="str">
        <f>IF(AND(JN97&gt;=32,JN97&lt;=80),Listas!$G$36,IF(AND(JN97&gt;=16,JN97&lt;=24),Listas!$G$37,IF(AND(JN97&gt;=5,JN97&lt;=12),Listas!$G$38,IF(AND(JN97&gt;=1,JN97&lt;=4),Listas!$G$39,"-"))))</f>
        <v>-</v>
      </c>
      <c r="BQ97" s="226"/>
      <c r="BR97" s="223"/>
      <c r="BS97" s="223"/>
      <c r="BT97" s="113" t="str">
        <f>IF(AND(JS97&gt;=32,JS97&lt;=80),Listas!$G$36,IF(AND(JS97&gt;=16,JS97&lt;=24),Listas!$G$37,IF(AND(JS97&gt;=5,JS97&lt;=12),Listas!$G$38,IF(AND(JS97&gt;=1,JS97&lt;=4),Listas!$G$39,"-"))))</f>
        <v>-</v>
      </c>
      <c r="BU97" s="226"/>
      <c r="BV97" s="223"/>
      <c r="BW97" s="223"/>
      <c r="BX97" s="113" t="str">
        <f>IF(AND(JX97&gt;=32,JX97&lt;=80),Listas!$G$36,IF(AND(JX97&gt;=16,JX97&lt;=24),Listas!$G$37,IF(AND(JX97&gt;=5,JX97&lt;=12),Listas!$G$38,IF(AND(JX97&gt;=1,JX97&lt;=4),Listas!$G$39,"-"))))</f>
        <v>-</v>
      </c>
      <c r="BY97" s="226"/>
      <c r="BZ97" s="223"/>
      <c r="CA97" s="223"/>
      <c r="CB97" s="113" t="str">
        <f>IF(AND(KC97&gt;=32,KC97&lt;=80),Listas!$G$36,IF(AND(KC97&gt;=16,KC97&lt;=24),Listas!$G$37,IF(AND(KC97&gt;=5,KC97&lt;=12),Listas!$G$38,IF(AND(KC97&gt;=1,KC97&lt;=4),Listas!$G$39,"-"))))</f>
        <v>-</v>
      </c>
      <c r="CC97" s="226"/>
      <c r="CD97" s="223"/>
      <c r="CE97" s="223"/>
      <c r="CF97" s="113" t="str">
        <f>IF(AND(KH97&gt;=32,KH97&lt;=80),Listas!$G$36,IF(AND(KH97&gt;=16,KH97&lt;=24),Listas!$G$37,IF(AND(KH97&gt;=5,KH97&lt;=12),Listas!$G$38,IF(AND(KH97&gt;=1,KH97&lt;=4),Listas!$G$39,"-"))))</f>
        <v>-</v>
      </c>
      <c r="CG97" s="226"/>
      <c r="CH97" s="223"/>
      <c r="CI97" s="223"/>
      <c r="CJ97" s="113" t="str">
        <f>IF(AND(KM97&gt;=32,KM97&lt;=80),Listas!$G$36,IF(AND(KM97&gt;=16,KM97&lt;=24),Listas!$G$37,IF(AND(KM97&gt;=5,KM97&lt;=12),Listas!$G$38,IF(AND(KM97&gt;=1,KM97&lt;=4),Listas!$G$39,"-"))))</f>
        <v>-</v>
      </c>
      <c r="CK97" s="226"/>
      <c r="CL97" s="223"/>
      <c r="CM97" s="223"/>
      <c r="CN97" s="113" t="str">
        <f>IF(AND(KR97&gt;=32,KR97&lt;=80),Listas!$G$36,IF(AND(KR97&gt;=16,KR97&lt;=24),Listas!$G$37,IF(AND(KR97&gt;=5,KR97&lt;=12),Listas!$G$38,IF(AND(KR97&gt;=1,KR97&lt;=4),Listas!$G$39,"-"))))</f>
        <v>-</v>
      </c>
      <c r="CO97" s="226"/>
      <c r="CP97" s="223"/>
      <c r="CQ97" s="223"/>
      <c r="CR97" s="113" t="str">
        <f>IF(AND(KW97&gt;=32,KW97&lt;=80),Listas!$G$36,IF(AND(KW97&gt;=16,KW97&lt;=24),Listas!$G$37,IF(AND(KW97&gt;=5,KW97&lt;=12),Listas!$G$38,IF(AND(KW97&gt;=1,KW97&lt;=4),Listas!$G$39,"-"))))</f>
        <v>-</v>
      </c>
      <c r="CS97" s="226"/>
      <c r="CT97" s="223"/>
      <c r="CU97" s="223"/>
      <c r="CV97" s="113" t="str">
        <f>IF(AND(LB97&gt;=32,LB97&lt;=80),Listas!$G$36,IF(AND(LB97&gt;=16,LB97&lt;=24),Listas!$G$37,IF(AND(LB97&gt;=5,LB97&lt;=12),Listas!$G$38,IF(AND(LB97&gt;=1,LB97&lt;=4),Listas!$G$39,"-"))))</f>
        <v>-</v>
      </c>
      <c r="CW97" s="226"/>
      <c r="CX97" s="223"/>
      <c r="CY97" s="223"/>
      <c r="CZ97" s="113" t="str">
        <f>IF(AND(LG97&gt;=32,LG97&lt;=80),Listas!$G$36,IF(AND(LG97&gt;=16,LG97&lt;=24),Listas!$G$37,IF(AND(LG97&gt;=5,LG97&lt;=12),Listas!$G$38,IF(AND(LG97&gt;=1,LG97&lt;=4),Listas!$G$39,"-"))))</f>
        <v>-</v>
      </c>
      <c r="DA97" s="226"/>
      <c r="DB97" s="223"/>
      <c r="DC97" s="223"/>
      <c r="DD97" s="113" t="str">
        <f>IF(AND(LL97&gt;=32,LL97&lt;=80),Listas!$G$36,IF(AND(LL97&gt;=16,LL97&lt;=24),Listas!$G$37,IF(AND(LL97&gt;=5,LL97&lt;=12),Listas!$G$38,IF(AND(LL97&gt;=1,LL97&lt;=4),Listas!$G$39,"-"))))</f>
        <v>-</v>
      </c>
      <c r="DE97" s="226"/>
      <c r="DF97" s="223"/>
      <c r="DG97" s="223"/>
      <c r="DH97" s="113" t="str">
        <f>IF(AND(LQ97&gt;=32,LQ97&lt;=80),Listas!$G$36,IF(AND(LQ97&gt;=16,LQ97&lt;=24),Listas!$G$37,IF(AND(LQ97&gt;=5,LQ97&lt;=12),Listas!$G$38,IF(AND(LQ97&gt;=1,LQ97&lt;=4),Listas!$G$39,"-"))))</f>
        <v>-</v>
      </c>
      <c r="DI97" s="226"/>
      <c r="DJ97" s="223"/>
      <c r="DK97" s="223"/>
      <c r="DL97" s="113" t="str">
        <f>IF(AND(LV97&gt;=32,LV97&lt;=80),Listas!$G$36,IF(AND(LV97&gt;=16,LV97&lt;=24),Listas!$G$37,IF(AND(LV97&gt;=5,LV97&lt;=12),Listas!$G$38,IF(AND(LV97&gt;=1,LV97&lt;=4),Listas!$G$39,"-"))))</f>
        <v>-</v>
      </c>
      <c r="DM97" s="226"/>
      <c r="DN97" s="223"/>
      <c r="DO97" s="223"/>
      <c r="DP97" s="113" t="str">
        <f>IF(AND(MA97&gt;=32,MA97&lt;=80),Listas!$G$36,IF(AND(MA97&gt;=16,MA97&lt;=24),Listas!$G$37,IF(AND(MA97&gt;=5,MA97&lt;=12),Listas!$G$38,IF(AND(MA97&gt;=1,MA97&lt;=4),Listas!$G$39,"-"))))</f>
        <v>-</v>
      </c>
      <c r="DQ97" s="226"/>
      <c r="DR97" s="223"/>
      <c r="DS97" s="223"/>
      <c r="DT97" s="113" t="str">
        <f>IF(AND(MF97&gt;=32,MF97&lt;=80),Listas!$G$36,IF(AND(MF97&gt;=16,MF97&lt;=24),Listas!$G$37,IF(AND(MF97&gt;=5,MF97&lt;=12),Listas!$G$38,IF(AND(MF97&gt;=1,MF97&lt;=4),Listas!$G$39,"-"))))</f>
        <v>-</v>
      </c>
      <c r="HM97" s="150" t="str">
        <f>IF('2.Datos'!A97&lt;&gt;"",'2.Datos'!A97,"")</f>
        <v/>
      </c>
      <c r="HN97" s="142" t="str">
        <f>IFERROR(VLOOKUP('2.Datos'!V97,Listas!$D$37:$E$41,2,FALSE),"")</f>
        <v/>
      </c>
      <c r="HO97" s="142" t="str">
        <f>IFERROR(VLOOKUP('2.Datos'!W97,Listas!$D$44:$E$48,2,FALSE),"")</f>
        <v/>
      </c>
      <c r="HP97" s="142" t="str">
        <f t="shared" si="53"/>
        <v/>
      </c>
      <c r="HQ97" s="151" t="str">
        <f t="shared" si="54"/>
        <v/>
      </c>
      <c r="HR97" s="103"/>
      <c r="HS97" s="142" t="str">
        <f>IFERROR(VLOOKUP('2.Datos'!AD97,Listas!$D$37:$E$41,2,FALSE),"")</f>
        <v/>
      </c>
      <c r="HT97" s="142" t="str">
        <f>IFERROR(VLOOKUP('2.Datos'!AE97,Listas!$D$44:$E$48,2,FALSE),"")</f>
        <v/>
      </c>
      <c r="HU97" s="151" t="str">
        <f t="shared" si="56"/>
        <v/>
      </c>
      <c r="HV97" s="151" t="str">
        <f t="shared" si="57"/>
        <v/>
      </c>
      <c r="HW97" s="103"/>
      <c r="HX97" s="142" t="str">
        <f>IFERROR(VLOOKUP('2.Datos'!AH97,Listas!$D$37:$E$41,2,FALSE),"")</f>
        <v/>
      </c>
      <c r="HY97" s="142" t="str">
        <f>IFERROR(VLOOKUP('2.Datos'!AI97,Listas!$D$44:$E$48,2,FALSE),"")</f>
        <v/>
      </c>
      <c r="HZ97" s="151" t="str">
        <f t="shared" si="58"/>
        <v/>
      </c>
      <c r="IA97" s="151" t="str">
        <f t="shared" si="59"/>
        <v/>
      </c>
      <c r="IB97" s="103"/>
      <c r="IC97" s="142" t="str">
        <f>IFERROR(VLOOKUP('2.Datos'!AL97,Listas!$D$37:$E$41,2,FALSE),"")</f>
        <v/>
      </c>
      <c r="ID97" s="142" t="str">
        <f>IFERROR(VLOOKUP('2.Datos'!AM97,Listas!$D$44:$E$48,2,FALSE),"")</f>
        <v/>
      </c>
      <c r="IE97" s="151" t="str">
        <f t="shared" si="60"/>
        <v/>
      </c>
      <c r="IF97" s="151" t="str">
        <f t="shared" si="61"/>
        <v/>
      </c>
      <c r="IG97" s="103"/>
      <c r="IH97" s="142" t="str">
        <f>IFERROR(VLOOKUP('2.Datos'!AP97,Listas!$D$37:$E$41,2,FALSE),"")</f>
        <v/>
      </c>
      <c r="II97" s="142" t="str">
        <f>IFERROR(VLOOKUP('2.Datos'!AQ97,Listas!$D$44:$E$48,2,FALSE),"")</f>
        <v/>
      </c>
      <c r="IJ97" s="151" t="str">
        <f t="shared" si="62"/>
        <v/>
      </c>
      <c r="IK97" s="151" t="str">
        <f t="shared" si="63"/>
        <v/>
      </c>
      <c r="IL97" s="103"/>
      <c r="IM97" s="142" t="str">
        <f>IFERROR(VLOOKUP('2.Datos'!AT97,Listas!$D$37:$E$41,2,FALSE),"")</f>
        <v/>
      </c>
      <c r="IN97" s="142" t="str">
        <f>IFERROR(VLOOKUP('2.Datos'!AU97,Listas!$D$44:$E$48,2,FALSE),"")</f>
        <v/>
      </c>
      <c r="IO97" s="151" t="str">
        <f t="shared" si="64"/>
        <v/>
      </c>
      <c r="IP97" s="151" t="str">
        <f t="shared" si="65"/>
        <v/>
      </c>
      <c r="IQ97" s="103"/>
      <c r="IR97" s="142" t="str">
        <f>IFERROR(VLOOKUP('2.Datos'!AX97,Listas!$D$37:$E$41,2,FALSE),"")</f>
        <v/>
      </c>
      <c r="IS97" s="142" t="str">
        <f>IFERROR(VLOOKUP('2.Datos'!AY97,Listas!$D$44:$E$48,2,FALSE),"")</f>
        <v/>
      </c>
      <c r="IT97" s="151" t="str">
        <f t="shared" si="66"/>
        <v/>
      </c>
      <c r="IU97" s="151" t="str">
        <f t="shared" si="67"/>
        <v/>
      </c>
      <c r="IV97" s="103"/>
      <c r="IW97" s="142" t="str">
        <f>IFERROR(VLOOKUP('2.Datos'!BB97,Listas!$D$37:$E$41,2,FALSE),"")</f>
        <v/>
      </c>
      <c r="IX97" s="142" t="str">
        <f>IFERROR(VLOOKUP('2.Datos'!BC97,Listas!$D$44:$E$48,2,FALSE),"")</f>
        <v/>
      </c>
      <c r="IY97" s="151" t="str">
        <f t="shared" si="68"/>
        <v/>
      </c>
      <c r="IZ97" s="151" t="str">
        <f t="shared" si="69"/>
        <v/>
      </c>
      <c r="JA97" s="103"/>
      <c r="JB97" s="142" t="str">
        <f>IFERROR(VLOOKUP('2.Datos'!BF97,Listas!$D$37:$E$41,2,FALSE),"")</f>
        <v/>
      </c>
      <c r="JC97" s="142" t="str">
        <f>IFERROR(VLOOKUP('2.Datos'!BG97,Listas!$D$44:$E$48,2,FALSE),"")</f>
        <v/>
      </c>
      <c r="JD97" s="151" t="str">
        <f t="shared" si="70"/>
        <v/>
      </c>
      <c r="JE97" s="151" t="str">
        <f t="shared" si="71"/>
        <v/>
      </c>
      <c r="JF97" s="103"/>
      <c r="JG97" s="142" t="str">
        <f>IFERROR(VLOOKUP('2.Datos'!BJ97,Listas!$D$37:$E$41,2,FALSE),"")</f>
        <v/>
      </c>
      <c r="JH97" s="142" t="str">
        <f>IFERROR(VLOOKUP('2.Datos'!BK97,Listas!$D$44:$E$48,2,FALSE),"")</f>
        <v/>
      </c>
      <c r="JI97" s="151" t="str">
        <f t="shared" si="72"/>
        <v/>
      </c>
      <c r="JJ97" s="151" t="str">
        <f t="shared" si="73"/>
        <v/>
      </c>
      <c r="JK97" s="103"/>
      <c r="JL97" s="142" t="str">
        <f>IFERROR(VLOOKUP('2.Datos'!BN97,Listas!$D$37:$E$41,2,FALSE),"")</f>
        <v/>
      </c>
      <c r="JM97" s="142" t="str">
        <f>IFERROR(VLOOKUP('2.Datos'!BO97,Listas!$D$44:$E$48,2,FALSE),"")</f>
        <v/>
      </c>
      <c r="JN97" s="151" t="str">
        <f t="shared" si="74"/>
        <v/>
      </c>
      <c r="JO97" s="151" t="str">
        <f t="shared" si="75"/>
        <v/>
      </c>
      <c r="JP97" s="103"/>
      <c r="JQ97" s="142" t="str">
        <f>IFERROR(VLOOKUP('2.Datos'!BR97,Listas!$D$37:$E$41,2,FALSE),"")</f>
        <v/>
      </c>
      <c r="JR97" s="142" t="str">
        <f>IFERROR(VLOOKUP('2.Datos'!BS97,Listas!$D$44:$E$48,2,FALSE),"")</f>
        <v/>
      </c>
      <c r="JS97" s="151" t="str">
        <f t="shared" si="76"/>
        <v/>
      </c>
      <c r="JT97" s="151" t="str">
        <f t="shared" si="77"/>
        <v/>
      </c>
      <c r="JU97" s="103"/>
      <c r="JV97" s="142" t="str">
        <f>IFERROR(VLOOKUP('2.Datos'!BV97,Listas!$D$37:$E$41,2,FALSE),"")</f>
        <v/>
      </c>
      <c r="JW97" s="142" t="str">
        <f>IFERROR(VLOOKUP('2.Datos'!BW97,Listas!$D$44:$E$48,2,FALSE),"")</f>
        <v/>
      </c>
      <c r="JX97" s="151" t="str">
        <f t="shared" si="78"/>
        <v/>
      </c>
      <c r="JY97" s="151" t="str">
        <f t="shared" si="79"/>
        <v/>
      </c>
      <c r="JZ97" s="103"/>
      <c r="KA97" s="142" t="str">
        <f>IFERROR(VLOOKUP('2.Datos'!BZ97,Listas!$D$37:$E$41,2,FALSE),"")</f>
        <v/>
      </c>
      <c r="KB97" s="142" t="str">
        <f>IFERROR(VLOOKUP('2.Datos'!CA97,Listas!$D$44:$E$48,2,FALSE),"")</f>
        <v/>
      </c>
      <c r="KC97" s="151" t="str">
        <f t="shared" si="80"/>
        <v/>
      </c>
      <c r="KD97" s="151" t="str">
        <f t="shared" si="81"/>
        <v/>
      </c>
      <c r="KE97" s="103"/>
      <c r="KF97" s="142" t="str">
        <f>IFERROR(VLOOKUP('2.Datos'!CD97,Listas!$D$37:$E$41,2,FALSE),"")</f>
        <v/>
      </c>
      <c r="KG97" s="142" t="str">
        <f>IFERROR(VLOOKUP('2.Datos'!CE97,Listas!$D$44:$E$48,2,FALSE),"")</f>
        <v/>
      </c>
      <c r="KH97" s="151" t="str">
        <f t="shared" si="82"/>
        <v/>
      </c>
      <c r="KI97" s="151" t="str">
        <f t="shared" si="83"/>
        <v/>
      </c>
      <c r="KJ97" s="103"/>
      <c r="KK97" s="142" t="str">
        <f>IFERROR(VLOOKUP('2.Datos'!CH97,Listas!$D$37:$E$41,2,FALSE),"")</f>
        <v/>
      </c>
      <c r="KL97" s="142" t="str">
        <f>IFERROR(VLOOKUP('2.Datos'!CI97,Listas!$D$44:$E$48,2,FALSE),"")</f>
        <v/>
      </c>
      <c r="KM97" s="151" t="str">
        <f t="shared" si="84"/>
        <v/>
      </c>
      <c r="KN97" s="151" t="str">
        <f t="shared" si="85"/>
        <v/>
      </c>
      <c r="KO97" s="103"/>
      <c r="KP97" s="142" t="str">
        <f>IFERROR(VLOOKUP('2.Datos'!CL97,Listas!$D$37:$E$41,2,FALSE),"")</f>
        <v/>
      </c>
      <c r="KQ97" s="142" t="str">
        <f>IFERROR(VLOOKUP('2.Datos'!CM97,Listas!$D$44:$E$48,2,FALSE),"")</f>
        <v/>
      </c>
      <c r="KR97" s="151" t="str">
        <f t="shared" si="86"/>
        <v/>
      </c>
      <c r="KS97" s="151" t="str">
        <f t="shared" si="87"/>
        <v/>
      </c>
      <c r="KT97" s="103"/>
      <c r="KU97" s="142" t="str">
        <f>IFERROR(VLOOKUP('2.Datos'!CP97,Listas!$D$37:$E$41,2,FALSE),"")</f>
        <v/>
      </c>
      <c r="KV97" s="142" t="str">
        <f>IFERROR(VLOOKUP('2.Datos'!CQ97,Listas!$D$44:$E$48,2,FALSE),"")</f>
        <v/>
      </c>
      <c r="KW97" s="151" t="str">
        <f t="shared" si="88"/>
        <v/>
      </c>
      <c r="KX97" s="151" t="str">
        <f t="shared" si="89"/>
        <v/>
      </c>
      <c r="KY97" s="103"/>
      <c r="KZ97" s="142" t="str">
        <f>IFERROR(VLOOKUP('2.Datos'!CT97,Listas!$D$37:$E$41,2,FALSE),"")</f>
        <v/>
      </c>
      <c r="LA97" s="142" t="str">
        <f>IFERROR(VLOOKUP('2.Datos'!CU97,Listas!$D$44:$E$48,2,FALSE),"")</f>
        <v/>
      </c>
      <c r="LB97" s="151" t="str">
        <f t="shared" si="90"/>
        <v/>
      </c>
      <c r="LC97" s="151" t="str">
        <f t="shared" si="91"/>
        <v/>
      </c>
      <c r="LD97" s="103"/>
      <c r="LE97" s="142" t="str">
        <f>IFERROR(VLOOKUP('2.Datos'!CX97,Listas!$D$37:$E$41,2,FALSE),"")</f>
        <v/>
      </c>
      <c r="LF97" s="142" t="str">
        <f>IFERROR(VLOOKUP('2.Datos'!CY97,Listas!$D$44:$E$48,2,FALSE),"")</f>
        <v/>
      </c>
      <c r="LG97" s="151" t="str">
        <f t="shared" si="92"/>
        <v/>
      </c>
      <c r="LH97" s="151" t="str">
        <f t="shared" si="93"/>
        <v/>
      </c>
      <c r="LI97" s="103"/>
      <c r="LJ97" s="142" t="str">
        <f>IFERROR(VLOOKUP('2.Datos'!DB97,Listas!$D$37:$E$41,2,FALSE),"")</f>
        <v/>
      </c>
      <c r="LK97" s="142" t="str">
        <f>IFERROR(VLOOKUP('2.Datos'!DC97,Listas!$D$44:$E$48,2,FALSE),"")</f>
        <v/>
      </c>
      <c r="LL97" s="151" t="str">
        <f t="shared" si="94"/>
        <v/>
      </c>
      <c r="LM97" s="151" t="str">
        <f t="shared" si="95"/>
        <v/>
      </c>
      <c r="LN97" s="103"/>
      <c r="LO97" s="142" t="str">
        <f>IFERROR(VLOOKUP('2.Datos'!DF97,Listas!$D$37:$E$41,2,FALSE),"")</f>
        <v/>
      </c>
      <c r="LP97" s="142" t="str">
        <f>IFERROR(VLOOKUP('2.Datos'!DG97,Listas!$D$44:$E$48,2,FALSE),"")</f>
        <v/>
      </c>
      <c r="LQ97" s="151" t="str">
        <f t="shared" si="96"/>
        <v/>
      </c>
      <c r="LR97" s="151" t="str">
        <f t="shared" si="97"/>
        <v/>
      </c>
      <c r="LS97" s="103"/>
      <c r="LT97" s="142" t="str">
        <f>IFERROR(VLOOKUP('2.Datos'!DJ97,Listas!$D$37:$E$41,2,FALSE),"")</f>
        <v/>
      </c>
      <c r="LU97" s="142" t="str">
        <f>IFERROR(VLOOKUP('2.Datos'!DK97,Listas!$D$44:$E$48,2,FALSE),"")</f>
        <v/>
      </c>
      <c r="LV97" s="151" t="str">
        <f t="shared" si="98"/>
        <v/>
      </c>
      <c r="LW97" s="151" t="str">
        <f t="shared" si="99"/>
        <v/>
      </c>
      <c r="LX97" s="103"/>
      <c r="LY97" s="142" t="str">
        <f>IFERROR(VLOOKUP('2.Datos'!DN97,Listas!$D$37:$E$41,2,FALSE),"")</f>
        <v/>
      </c>
      <c r="LZ97" s="142" t="str">
        <f>IFERROR(VLOOKUP('2.Datos'!DO97,Listas!$D$44:$E$48,2,FALSE),"")</f>
        <v/>
      </c>
      <c r="MA97" s="151" t="str">
        <f t="shared" si="100"/>
        <v/>
      </c>
      <c r="MB97" s="151" t="str">
        <f t="shared" si="101"/>
        <v/>
      </c>
      <c r="MC97" s="103"/>
      <c r="MD97" s="142" t="str">
        <f>IFERROR(VLOOKUP('2.Datos'!DR97,Listas!$D$37:$E$41,2,FALSE),"")</f>
        <v/>
      </c>
      <c r="ME97" s="142" t="str">
        <f>IFERROR(VLOOKUP('2.Datos'!DS97,Listas!$D$44:$E$48,2,FALSE),"")</f>
        <v/>
      </c>
      <c r="MF97" s="151" t="str">
        <f t="shared" si="102"/>
        <v/>
      </c>
      <c r="MG97" s="151" t="str">
        <f t="shared" si="103"/>
        <v/>
      </c>
      <c r="MH97"/>
    </row>
    <row r="98" spans="1:346" ht="46.5" customHeight="1" x14ac:dyDescent="0.25">
      <c r="A98" s="232"/>
      <c r="B98" s="223"/>
      <c r="C98" s="223"/>
      <c r="D98" s="225"/>
      <c r="E98" s="225"/>
      <c r="F98" s="226"/>
      <c r="G98" s="223"/>
      <c r="H98" s="226"/>
      <c r="I98" s="226"/>
      <c r="J98" s="226"/>
      <c r="K98" s="226"/>
      <c r="L98" s="227"/>
      <c r="M98" s="224"/>
      <c r="N98" s="228"/>
      <c r="O98" s="228"/>
      <c r="P98" s="228"/>
      <c r="Q98" s="228"/>
      <c r="R98" s="228"/>
      <c r="S98" s="228"/>
      <c r="T98" s="228"/>
      <c r="U98" s="228"/>
      <c r="V98" s="223"/>
      <c r="W98" s="223"/>
      <c r="X98" s="229" t="str">
        <f>IF(AND(HP98&gt;=32,HP98&lt;=80),Listas!$G$36,IF(AND(HP98&gt;=16,HP98&lt;=24),Listas!$G$37,IF(AND(HP98&gt;=5,HP98&lt;=12),Listas!$G$38,IF(AND(HP98&gt;=1,HP98&lt;=4),Listas!$G$39,"-"))))</f>
        <v>-</v>
      </c>
      <c r="Y98" s="230" t="str">
        <f t="shared" si="55"/>
        <v/>
      </c>
      <c r="Z98" s="230" t="str">
        <f>IFERROR(VLOOKUP(L98,Listas!$H$4:$I$8,2,FALSE),"")</f>
        <v/>
      </c>
      <c r="AA98" s="233"/>
      <c r="AB98" s="234"/>
      <c r="AC98" s="231"/>
      <c r="AD98" s="223"/>
      <c r="AE98" s="223"/>
      <c r="AF98" s="113" t="str">
        <f>IF(AND(HU98&gt;=32,HU98&lt;=80),Listas!$G$36,IF(AND(HU98&gt;=16,HU98&lt;=24),Listas!$G$37,IF(AND(HU98&gt;=5,HU98&lt;=12),Listas!$G$38,IF(AND(HU98&gt;=1,HU98&lt;=4),Listas!$G$39,"-"))))</f>
        <v>-</v>
      </c>
      <c r="AG98" s="226"/>
      <c r="AH98" s="223"/>
      <c r="AI98" s="223"/>
      <c r="AJ98" s="113" t="str">
        <f>IF(AND(HZ98&gt;=32,HZ98&lt;=80),Listas!$G$36,IF(AND(HZ98&gt;=16,HZ98&lt;=24),Listas!$G$37,IF(AND(HZ98&gt;=5,HZ98&lt;=12),Listas!$G$38,IF(AND(HZ98&gt;=1,HZ98&lt;=4),Listas!$G$39,"-"))))</f>
        <v>-</v>
      </c>
      <c r="AK98" s="226"/>
      <c r="AL98" s="223"/>
      <c r="AM98" s="223"/>
      <c r="AN98" s="113" t="str">
        <f>IF(AND(IE98&gt;=32,IE98&lt;=80),Listas!$G$36,IF(AND(IE98&gt;=16,IE98&lt;=24),Listas!$G$37,IF(AND(IE98&gt;=5,IE98&lt;=12),Listas!$G$38,IF(AND(IE98&gt;=1,IE98&lt;=4),Listas!$G$39,"-"))))</f>
        <v>-</v>
      </c>
      <c r="AO98" s="226"/>
      <c r="AP98" s="223"/>
      <c r="AQ98" s="223"/>
      <c r="AR98" s="113" t="str">
        <f>IF(AND(IJ98&gt;=32,IJ98&lt;=80),Listas!$G$36,IF(AND(IJ98&gt;=16,IJ98&lt;=24),Listas!$G$37,IF(AND(IJ98&gt;=5,IJ98&lt;=12),Listas!$G$38,IF(AND(IJ98&gt;=1,IJ98&lt;=4),Listas!$G$39,"-"))))</f>
        <v>-</v>
      </c>
      <c r="AS98" s="226"/>
      <c r="AT98" s="223"/>
      <c r="AU98" s="223"/>
      <c r="AV98" s="113" t="str">
        <f>IF(AND(IO98&gt;=32,IO98&lt;=80),Listas!$G$36,IF(AND(IO98&gt;=16,IO98&lt;=24),Listas!$G$37,IF(AND(IO98&gt;=5,IO98&lt;=12),Listas!$G$38,IF(AND(IO98&gt;=1,IO98&lt;=4),Listas!$G$39,"-"))))</f>
        <v>-</v>
      </c>
      <c r="AW98" s="226"/>
      <c r="AX98" s="223"/>
      <c r="AY98" s="223"/>
      <c r="AZ98" s="113" t="str">
        <f>IF(AND(IT98&gt;=32,IT98&lt;=80),Listas!$G$36,IF(AND(IT98&gt;=16,IT98&lt;=24),Listas!$G$37,IF(AND(IT98&gt;=5,IT98&lt;=12),Listas!$G$38,IF(AND(IT98&gt;=1,IT98&lt;=4),Listas!$G$39,"-"))))</f>
        <v>-</v>
      </c>
      <c r="BA98" s="226"/>
      <c r="BB98" s="223"/>
      <c r="BC98" s="223"/>
      <c r="BD98" s="113" t="str">
        <f>IF(AND(IY98&gt;=32,IY98&lt;=80),Listas!$G$36,IF(AND(IY98&gt;=16,IY98&lt;=24),Listas!$G$37,IF(AND(IY98&gt;=5,IY98&lt;=12),Listas!$G$38,IF(AND(IY98&gt;=1,IY98&lt;=4),Listas!$G$39,"-"))))</f>
        <v>-</v>
      </c>
      <c r="BE98" s="226"/>
      <c r="BF98" s="223"/>
      <c r="BG98" s="223"/>
      <c r="BH98" s="113" t="str">
        <f>IF(AND(JD98&gt;=32,JD98&lt;=80),Listas!$G$36,IF(AND(JD98&gt;=16,JD98&lt;=24),Listas!$G$37,IF(AND(JD98&gt;=5,JD98&lt;=12),Listas!$G$38,IF(AND(JD98&gt;=1,JD98&lt;=4),Listas!$G$39,"-"))))</f>
        <v>-</v>
      </c>
      <c r="BI98" s="226"/>
      <c r="BJ98" s="223"/>
      <c r="BK98" s="223"/>
      <c r="BL98" s="113" t="str">
        <f>IF(AND(JI98&gt;=32,JI98&lt;=80),Listas!$G$36,IF(AND(JI98&gt;=16,JI98&lt;=24),Listas!$G$37,IF(AND(JI98&gt;=5,JI98&lt;=12),Listas!$G$38,IF(AND(JI98&gt;=1,JI98&lt;=4),Listas!$G$39,"-"))))</f>
        <v>-</v>
      </c>
      <c r="BM98" s="226"/>
      <c r="BN98" s="223"/>
      <c r="BO98" s="223"/>
      <c r="BP98" s="113" t="str">
        <f>IF(AND(JN98&gt;=32,JN98&lt;=80),Listas!$G$36,IF(AND(JN98&gt;=16,JN98&lt;=24),Listas!$G$37,IF(AND(JN98&gt;=5,JN98&lt;=12),Listas!$G$38,IF(AND(JN98&gt;=1,JN98&lt;=4),Listas!$G$39,"-"))))</f>
        <v>-</v>
      </c>
      <c r="BQ98" s="226"/>
      <c r="BR98" s="223"/>
      <c r="BS98" s="223"/>
      <c r="BT98" s="113" t="str">
        <f>IF(AND(JS98&gt;=32,JS98&lt;=80),Listas!$G$36,IF(AND(JS98&gt;=16,JS98&lt;=24),Listas!$G$37,IF(AND(JS98&gt;=5,JS98&lt;=12),Listas!$G$38,IF(AND(JS98&gt;=1,JS98&lt;=4),Listas!$G$39,"-"))))</f>
        <v>-</v>
      </c>
      <c r="BU98" s="226"/>
      <c r="BV98" s="223"/>
      <c r="BW98" s="223"/>
      <c r="BX98" s="113" t="str">
        <f>IF(AND(JX98&gt;=32,JX98&lt;=80),Listas!$G$36,IF(AND(JX98&gt;=16,JX98&lt;=24),Listas!$G$37,IF(AND(JX98&gt;=5,JX98&lt;=12),Listas!$G$38,IF(AND(JX98&gt;=1,JX98&lt;=4),Listas!$G$39,"-"))))</f>
        <v>-</v>
      </c>
      <c r="BY98" s="226"/>
      <c r="BZ98" s="223"/>
      <c r="CA98" s="223"/>
      <c r="CB98" s="113" t="str">
        <f>IF(AND(KC98&gt;=32,KC98&lt;=80),Listas!$G$36,IF(AND(KC98&gt;=16,KC98&lt;=24),Listas!$G$37,IF(AND(KC98&gt;=5,KC98&lt;=12),Listas!$G$38,IF(AND(KC98&gt;=1,KC98&lt;=4),Listas!$G$39,"-"))))</f>
        <v>-</v>
      </c>
      <c r="CC98" s="226"/>
      <c r="CD98" s="223"/>
      <c r="CE98" s="223"/>
      <c r="CF98" s="113" t="str">
        <f>IF(AND(KH98&gt;=32,KH98&lt;=80),Listas!$G$36,IF(AND(KH98&gt;=16,KH98&lt;=24),Listas!$G$37,IF(AND(KH98&gt;=5,KH98&lt;=12),Listas!$G$38,IF(AND(KH98&gt;=1,KH98&lt;=4),Listas!$G$39,"-"))))</f>
        <v>-</v>
      </c>
      <c r="CG98" s="226"/>
      <c r="CH98" s="223"/>
      <c r="CI98" s="223"/>
      <c r="CJ98" s="113" t="str">
        <f>IF(AND(KM98&gt;=32,KM98&lt;=80),Listas!$G$36,IF(AND(KM98&gt;=16,KM98&lt;=24),Listas!$G$37,IF(AND(KM98&gt;=5,KM98&lt;=12),Listas!$G$38,IF(AND(KM98&gt;=1,KM98&lt;=4),Listas!$G$39,"-"))))</f>
        <v>-</v>
      </c>
      <c r="CK98" s="226"/>
      <c r="CL98" s="223"/>
      <c r="CM98" s="223"/>
      <c r="CN98" s="113" t="str">
        <f>IF(AND(KR98&gt;=32,KR98&lt;=80),Listas!$G$36,IF(AND(KR98&gt;=16,KR98&lt;=24),Listas!$G$37,IF(AND(KR98&gt;=5,KR98&lt;=12),Listas!$G$38,IF(AND(KR98&gt;=1,KR98&lt;=4),Listas!$G$39,"-"))))</f>
        <v>-</v>
      </c>
      <c r="CO98" s="226"/>
      <c r="CP98" s="223"/>
      <c r="CQ98" s="223"/>
      <c r="CR98" s="113" t="str">
        <f>IF(AND(KW98&gt;=32,KW98&lt;=80),Listas!$G$36,IF(AND(KW98&gt;=16,KW98&lt;=24),Listas!$G$37,IF(AND(KW98&gt;=5,KW98&lt;=12),Listas!$G$38,IF(AND(KW98&gt;=1,KW98&lt;=4),Listas!$G$39,"-"))))</f>
        <v>-</v>
      </c>
      <c r="CS98" s="226"/>
      <c r="CT98" s="223"/>
      <c r="CU98" s="223"/>
      <c r="CV98" s="113" t="str">
        <f>IF(AND(LB98&gt;=32,LB98&lt;=80),Listas!$G$36,IF(AND(LB98&gt;=16,LB98&lt;=24),Listas!$G$37,IF(AND(LB98&gt;=5,LB98&lt;=12),Listas!$G$38,IF(AND(LB98&gt;=1,LB98&lt;=4),Listas!$G$39,"-"))))</f>
        <v>-</v>
      </c>
      <c r="CW98" s="226"/>
      <c r="CX98" s="223"/>
      <c r="CY98" s="223"/>
      <c r="CZ98" s="113" t="str">
        <f>IF(AND(LG98&gt;=32,LG98&lt;=80),Listas!$G$36,IF(AND(LG98&gt;=16,LG98&lt;=24),Listas!$G$37,IF(AND(LG98&gt;=5,LG98&lt;=12),Listas!$G$38,IF(AND(LG98&gt;=1,LG98&lt;=4),Listas!$G$39,"-"))))</f>
        <v>-</v>
      </c>
      <c r="DA98" s="226"/>
      <c r="DB98" s="223"/>
      <c r="DC98" s="223"/>
      <c r="DD98" s="113" t="str">
        <f>IF(AND(LL98&gt;=32,LL98&lt;=80),Listas!$G$36,IF(AND(LL98&gt;=16,LL98&lt;=24),Listas!$G$37,IF(AND(LL98&gt;=5,LL98&lt;=12),Listas!$G$38,IF(AND(LL98&gt;=1,LL98&lt;=4),Listas!$G$39,"-"))))</f>
        <v>-</v>
      </c>
      <c r="DE98" s="226"/>
      <c r="DF98" s="223"/>
      <c r="DG98" s="223"/>
      <c r="DH98" s="113" t="str">
        <f>IF(AND(LQ98&gt;=32,LQ98&lt;=80),Listas!$G$36,IF(AND(LQ98&gt;=16,LQ98&lt;=24),Listas!$G$37,IF(AND(LQ98&gt;=5,LQ98&lt;=12),Listas!$G$38,IF(AND(LQ98&gt;=1,LQ98&lt;=4),Listas!$G$39,"-"))))</f>
        <v>-</v>
      </c>
      <c r="DI98" s="226"/>
      <c r="DJ98" s="223"/>
      <c r="DK98" s="223"/>
      <c r="DL98" s="113" t="str">
        <f>IF(AND(LV98&gt;=32,LV98&lt;=80),Listas!$G$36,IF(AND(LV98&gt;=16,LV98&lt;=24),Listas!$G$37,IF(AND(LV98&gt;=5,LV98&lt;=12),Listas!$G$38,IF(AND(LV98&gt;=1,LV98&lt;=4),Listas!$G$39,"-"))))</f>
        <v>-</v>
      </c>
      <c r="DM98" s="226"/>
      <c r="DN98" s="223"/>
      <c r="DO98" s="223"/>
      <c r="DP98" s="113" t="str">
        <f>IF(AND(MA98&gt;=32,MA98&lt;=80),Listas!$G$36,IF(AND(MA98&gt;=16,MA98&lt;=24),Listas!$G$37,IF(AND(MA98&gt;=5,MA98&lt;=12),Listas!$G$38,IF(AND(MA98&gt;=1,MA98&lt;=4),Listas!$G$39,"-"))))</f>
        <v>-</v>
      </c>
      <c r="DQ98" s="226"/>
      <c r="DR98" s="223"/>
      <c r="DS98" s="223"/>
      <c r="DT98" s="113" t="str">
        <f>IF(AND(MF98&gt;=32,MF98&lt;=80),Listas!$G$36,IF(AND(MF98&gt;=16,MF98&lt;=24),Listas!$G$37,IF(AND(MF98&gt;=5,MF98&lt;=12),Listas!$G$38,IF(AND(MF98&gt;=1,MF98&lt;=4),Listas!$G$39,"-"))))</f>
        <v>-</v>
      </c>
      <c r="HM98" s="150" t="str">
        <f>IF('2.Datos'!A98&lt;&gt;"",'2.Datos'!A98,"")</f>
        <v/>
      </c>
      <c r="HN98" s="142" t="str">
        <f>IFERROR(VLOOKUP('2.Datos'!V98,Listas!$D$37:$E$41,2,FALSE),"")</f>
        <v/>
      </c>
      <c r="HO98" s="142" t="str">
        <f>IFERROR(VLOOKUP('2.Datos'!W98,Listas!$D$44:$E$48,2,FALSE),"")</f>
        <v/>
      </c>
      <c r="HP98" s="142" t="str">
        <f t="shared" si="53"/>
        <v/>
      </c>
      <c r="HQ98" s="151" t="str">
        <f t="shared" si="54"/>
        <v/>
      </c>
      <c r="HR98" s="103"/>
      <c r="HS98" s="142" t="str">
        <f>IFERROR(VLOOKUP('2.Datos'!AD98,Listas!$D$37:$E$41,2,FALSE),"")</f>
        <v/>
      </c>
      <c r="HT98" s="142" t="str">
        <f>IFERROR(VLOOKUP('2.Datos'!AE98,Listas!$D$44:$E$48,2,FALSE),"")</f>
        <v/>
      </c>
      <c r="HU98" s="151" t="str">
        <f t="shared" si="56"/>
        <v/>
      </c>
      <c r="HV98" s="151" t="str">
        <f t="shared" si="57"/>
        <v/>
      </c>
      <c r="HW98" s="103"/>
      <c r="HX98" s="142" t="str">
        <f>IFERROR(VLOOKUP('2.Datos'!AH98,Listas!$D$37:$E$41,2,FALSE),"")</f>
        <v/>
      </c>
      <c r="HY98" s="142" t="str">
        <f>IFERROR(VLOOKUP('2.Datos'!AI98,Listas!$D$44:$E$48,2,FALSE),"")</f>
        <v/>
      </c>
      <c r="HZ98" s="151" t="str">
        <f t="shared" si="58"/>
        <v/>
      </c>
      <c r="IA98" s="151" t="str">
        <f t="shared" si="59"/>
        <v/>
      </c>
      <c r="IB98" s="103"/>
      <c r="IC98" s="142" t="str">
        <f>IFERROR(VLOOKUP('2.Datos'!AL98,Listas!$D$37:$E$41,2,FALSE),"")</f>
        <v/>
      </c>
      <c r="ID98" s="142" t="str">
        <f>IFERROR(VLOOKUP('2.Datos'!AM98,Listas!$D$44:$E$48,2,FALSE),"")</f>
        <v/>
      </c>
      <c r="IE98" s="151" t="str">
        <f t="shared" si="60"/>
        <v/>
      </c>
      <c r="IF98" s="151" t="str">
        <f t="shared" si="61"/>
        <v/>
      </c>
      <c r="IG98" s="103"/>
      <c r="IH98" s="142" t="str">
        <f>IFERROR(VLOOKUP('2.Datos'!AP98,Listas!$D$37:$E$41,2,FALSE),"")</f>
        <v/>
      </c>
      <c r="II98" s="142" t="str">
        <f>IFERROR(VLOOKUP('2.Datos'!AQ98,Listas!$D$44:$E$48,2,FALSE),"")</f>
        <v/>
      </c>
      <c r="IJ98" s="151" t="str">
        <f t="shared" si="62"/>
        <v/>
      </c>
      <c r="IK98" s="151" t="str">
        <f t="shared" si="63"/>
        <v/>
      </c>
      <c r="IL98" s="103"/>
      <c r="IM98" s="142" t="str">
        <f>IFERROR(VLOOKUP('2.Datos'!AT98,Listas!$D$37:$E$41,2,FALSE),"")</f>
        <v/>
      </c>
      <c r="IN98" s="142" t="str">
        <f>IFERROR(VLOOKUP('2.Datos'!AU98,Listas!$D$44:$E$48,2,FALSE),"")</f>
        <v/>
      </c>
      <c r="IO98" s="151" t="str">
        <f t="shared" si="64"/>
        <v/>
      </c>
      <c r="IP98" s="151" t="str">
        <f t="shared" si="65"/>
        <v/>
      </c>
      <c r="IQ98" s="103"/>
      <c r="IR98" s="142" t="str">
        <f>IFERROR(VLOOKUP('2.Datos'!AX98,Listas!$D$37:$E$41,2,FALSE),"")</f>
        <v/>
      </c>
      <c r="IS98" s="142" t="str">
        <f>IFERROR(VLOOKUP('2.Datos'!AY98,Listas!$D$44:$E$48,2,FALSE),"")</f>
        <v/>
      </c>
      <c r="IT98" s="151" t="str">
        <f t="shared" si="66"/>
        <v/>
      </c>
      <c r="IU98" s="151" t="str">
        <f t="shared" si="67"/>
        <v/>
      </c>
      <c r="IV98" s="103"/>
      <c r="IW98" s="142" t="str">
        <f>IFERROR(VLOOKUP('2.Datos'!BB98,Listas!$D$37:$E$41,2,FALSE),"")</f>
        <v/>
      </c>
      <c r="IX98" s="142" t="str">
        <f>IFERROR(VLOOKUP('2.Datos'!BC98,Listas!$D$44:$E$48,2,FALSE),"")</f>
        <v/>
      </c>
      <c r="IY98" s="151" t="str">
        <f t="shared" si="68"/>
        <v/>
      </c>
      <c r="IZ98" s="151" t="str">
        <f t="shared" si="69"/>
        <v/>
      </c>
      <c r="JA98" s="103"/>
      <c r="JB98" s="142" t="str">
        <f>IFERROR(VLOOKUP('2.Datos'!BF98,Listas!$D$37:$E$41,2,FALSE),"")</f>
        <v/>
      </c>
      <c r="JC98" s="142" t="str">
        <f>IFERROR(VLOOKUP('2.Datos'!BG98,Listas!$D$44:$E$48,2,FALSE),"")</f>
        <v/>
      </c>
      <c r="JD98" s="151" t="str">
        <f t="shared" si="70"/>
        <v/>
      </c>
      <c r="JE98" s="151" t="str">
        <f t="shared" si="71"/>
        <v/>
      </c>
      <c r="JF98" s="103"/>
      <c r="JG98" s="142" t="str">
        <f>IFERROR(VLOOKUP('2.Datos'!BJ98,Listas!$D$37:$E$41,2,FALSE),"")</f>
        <v/>
      </c>
      <c r="JH98" s="142" t="str">
        <f>IFERROR(VLOOKUP('2.Datos'!BK98,Listas!$D$44:$E$48,2,FALSE),"")</f>
        <v/>
      </c>
      <c r="JI98" s="151" t="str">
        <f t="shared" si="72"/>
        <v/>
      </c>
      <c r="JJ98" s="151" t="str">
        <f t="shared" si="73"/>
        <v/>
      </c>
      <c r="JK98" s="103"/>
      <c r="JL98" s="142" t="str">
        <f>IFERROR(VLOOKUP('2.Datos'!BN98,Listas!$D$37:$E$41,2,FALSE),"")</f>
        <v/>
      </c>
      <c r="JM98" s="142" t="str">
        <f>IFERROR(VLOOKUP('2.Datos'!BO98,Listas!$D$44:$E$48,2,FALSE),"")</f>
        <v/>
      </c>
      <c r="JN98" s="151" t="str">
        <f t="shared" si="74"/>
        <v/>
      </c>
      <c r="JO98" s="151" t="str">
        <f t="shared" si="75"/>
        <v/>
      </c>
      <c r="JP98" s="103"/>
      <c r="JQ98" s="142" t="str">
        <f>IFERROR(VLOOKUP('2.Datos'!BR98,Listas!$D$37:$E$41,2,FALSE),"")</f>
        <v/>
      </c>
      <c r="JR98" s="142" t="str">
        <f>IFERROR(VLOOKUP('2.Datos'!BS98,Listas!$D$44:$E$48,2,FALSE),"")</f>
        <v/>
      </c>
      <c r="JS98" s="151" t="str">
        <f t="shared" si="76"/>
        <v/>
      </c>
      <c r="JT98" s="151" t="str">
        <f t="shared" si="77"/>
        <v/>
      </c>
      <c r="JU98" s="103"/>
      <c r="JV98" s="142" t="str">
        <f>IFERROR(VLOOKUP('2.Datos'!BV98,Listas!$D$37:$E$41,2,FALSE),"")</f>
        <v/>
      </c>
      <c r="JW98" s="142" t="str">
        <f>IFERROR(VLOOKUP('2.Datos'!BW98,Listas!$D$44:$E$48,2,FALSE),"")</f>
        <v/>
      </c>
      <c r="JX98" s="151" t="str">
        <f t="shared" si="78"/>
        <v/>
      </c>
      <c r="JY98" s="151" t="str">
        <f t="shared" si="79"/>
        <v/>
      </c>
      <c r="JZ98" s="103"/>
      <c r="KA98" s="142" t="str">
        <f>IFERROR(VLOOKUP('2.Datos'!BZ98,Listas!$D$37:$E$41,2,FALSE),"")</f>
        <v/>
      </c>
      <c r="KB98" s="142" t="str">
        <f>IFERROR(VLOOKUP('2.Datos'!CA98,Listas!$D$44:$E$48,2,FALSE),"")</f>
        <v/>
      </c>
      <c r="KC98" s="151" t="str">
        <f t="shared" si="80"/>
        <v/>
      </c>
      <c r="KD98" s="151" t="str">
        <f t="shared" si="81"/>
        <v/>
      </c>
      <c r="KE98" s="103"/>
      <c r="KF98" s="142" t="str">
        <f>IFERROR(VLOOKUP('2.Datos'!CD98,Listas!$D$37:$E$41,2,FALSE),"")</f>
        <v/>
      </c>
      <c r="KG98" s="142" t="str">
        <f>IFERROR(VLOOKUP('2.Datos'!CE98,Listas!$D$44:$E$48,2,FALSE),"")</f>
        <v/>
      </c>
      <c r="KH98" s="151" t="str">
        <f t="shared" si="82"/>
        <v/>
      </c>
      <c r="KI98" s="151" t="str">
        <f t="shared" si="83"/>
        <v/>
      </c>
      <c r="KJ98" s="103"/>
      <c r="KK98" s="142" t="str">
        <f>IFERROR(VLOOKUP('2.Datos'!CH98,Listas!$D$37:$E$41,2,FALSE),"")</f>
        <v/>
      </c>
      <c r="KL98" s="142" t="str">
        <f>IFERROR(VLOOKUP('2.Datos'!CI98,Listas!$D$44:$E$48,2,FALSE),"")</f>
        <v/>
      </c>
      <c r="KM98" s="151" t="str">
        <f t="shared" si="84"/>
        <v/>
      </c>
      <c r="KN98" s="151" t="str">
        <f t="shared" si="85"/>
        <v/>
      </c>
      <c r="KO98" s="103"/>
      <c r="KP98" s="142" t="str">
        <f>IFERROR(VLOOKUP('2.Datos'!CL98,Listas!$D$37:$E$41,2,FALSE),"")</f>
        <v/>
      </c>
      <c r="KQ98" s="142" t="str">
        <f>IFERROR(VLOOKUP('2.Datos'!CM98,Listas!$D$44:$E$48,2,FALSE),"")</f>
        <v/>
      </c>
      <c r="KR98" s="151" t="str">
        <f t="shared" si="86"/>
        <v/>
      </c>
      <c r="KS98" s="151" t="str">
        <f t="shared" si="87"/>
        <v/>
      </c>
      <c r="KT98" s="103"/>
      <c r="KU98" s="142" t="str">
        <f>IFERROR(VLOOKUP('2.Datos'!CP98,Listas!$D$37:$E$41,2,FALSE),"")</f>
        <v/>
      </c>
      <c r="KV98" s="142" t="str">
        <f>IFERROR(VLOOKUP('2.Datos'!CQ98,Listas!$D$44:$E$48,2,FALSE),"")</f>
        <v/>
      </c>
      <c r="KW98" s="151" t="str">
        <f t="shared" si="88"/>
        <v/>
      </c>
      <c r="KX98" s="151" t="str">
        <f t="shared" si="89"/>
        <v/>
      </c>
      <c r="KY98" s="103"/>
      <c r="KZ98" s="142" t="str">
        <f>IFERROR(VLOOKUP('2.Datos'!CT98,Listas!$D$37:$E$41,2,FALSE),"")</f>
        <v/>
      </c>
      <c r="LA98" s="142" t="str">
        <f>IFERROR(VLOOKUP('2.Datos'!CU98,Listas!$D$44:$E$48,2,FALSE),"")</f>
        <v/>
      </c>
      <c r="LB98" s="151" t="str">
        <f t="shared" si="90"/>
        <v/>
      </c>
      <c r="LC98" s="151" t="str">
        <f t="shared" si="91"/>
        <v/>
      </c>
      <c r="LD98" s="103"/>
      <c r="LE98" s="142" t="str">
        <f>IFERROR(VLOOKUP('2.Datos'!CX98,Listas!$D$37:$E$41,2,FALSE),"")</f>
        <v/>
      </c>
      <c r="LF98" s="142" t="str">
        <f>IFERROR(VLOOKUP('2.Datos'!CY98,Listas!$D$44:$E$48,2,FALSE),"")</f>
        <v/>
      </c>
      <c r="LG98" s="151" t="str">
        <f t="shared" si="92"/>
        <v/>
      </c>
      <c r="LH98" s="151" t="str">
        <f t="shared" si="93"/>
        <v/>
      </c>
      <c r="LI98" s="103"/>
      <c r="LJ98" s="142" t="str">
        <f>IFERROR(VLOOKUP('2.Datos'!DB98,Listas!$D$37:$E$41,2,FALSE),"")</f>
        <v/>
      </c>
      <c r="LK98" s="142" t="str">
        <f>IFERROR(VLOOKUP('2.Datos'!DC98,Listas!$D$44:$E$48,2,FALSE),"")</f>
        <v/>
      </c>
      <c r="LL98" s="151" t="str">
        <f t="shared" si="94"/>
        <v/>
      </c>
      <c r="LM98" s="151" t="str">
        <f t="shared" si="95"/>
        <v/>
      </c>
      <c r="LN98" s="103"/>
      <c r="LO98" s="142" t="str">
        <f>IFERROR(VLOOKUP('2.Datos'!DF98,Listas!$D$37:$E$41,2,FALSE),"")</f>
        <v/>
      </c>
      <c r="LP98" s="142" t="str">
        <f>IFERROR(VLOOKUP('2.Datos'!DG98,Listas!$D$44:$E$48,2,FALSE),"")</f>
        <v/>
      </c>
      <c r="LQ98" s="151" t="str">
        <f t="shared" si="96"/>
        <v/>
      </c>
      <c r="LR98" s="151" t="str">
        <f t="shared" si="97"/>
        <v/>
      </c>
      <c r="LS98" s="103"/>
      <c r="LT98" s="142" t="str">
        <f>IFERROR(VLOOKUP('2.Datos'!DJ98,Listas!$D$37:$E$41,2,FALSE),"")</f>
        <v/>
      </c>
      <c r="LU98" s="142" t="str">
        <f>IFERROR(VLOOKUP('2.Datos'!DK98,Listas!$D$44:$E$48,2,FALSE),"")</f>
        <v/>
      </c>
      <c r="LV98" s="151" t="str">
        <f t="shared" si="98"/>
        <v/>
      </c>
      <c r="LW98" s="151" t="str">
        <f t="shared" si="99"/>
        <v/>
      </c>
      <c r="LX98" s="103"/>
      <c r="LY98" s="142" t="str">
        <f>IFERROR(VLOOKUP('2.Datos'!DN98,Listas!$D$37:$E$41,2,FALSE),"")</f>
        <v/>
      </c>
      <c r="LZ98" s="142" t="str">
        <f>IFERROR(VLOOKUP('2.Datos'!DO98,Listas!$D$44:$E$48,2,FALSE),"")</f>
        <v/>
      </c>
      <c r="MA98" s="151" t="str">
        <f t="shared" si="100"/>
        <v/>
      </c>
      <c r="MB98" s="151" t="str">
        <f t="shared" si="101"/>
        <v/>
      </c>
      <c r="MC98" s="103"/>
      <c r="MD98" s="142" t="str">
        <f>IFERROR(VLOOKUP('2.Datos'!DR98,Listas!$D$37:$E$41,2,FALSE),"")</f>
        <v/>
      </c>
      <c r="ME98" s="142" t="str">
        <f>IFERROR(VLOOKUP('2.Datos'!DS98,Listas!$D$44:$E$48,2,FALSE),"")</f>
        <v/>
      </c>
      <c r="MF98" s="151" t="str">
        <f t="shared" si="102"/>
        <v/>
      </c>
      <c r="MG98" s="151" t="str">
        <f t="shared" si="103"/>
        <v/>
      </c>
      <c r="MH98"/>
    </row>
    <row r="99" spans="1:346" ht="46.5" customHeight="1" x14ac:dyDescent="0.25">
      <c r="A99" s="232"/>
      <c r="B99" s="223"/>
      <c r="C99" s="223"/>
      <c r="D99" s="225"/>
      <c r="E99" s="225"/>
      <c r="F99" s="226"/>
      <c r="G99" s="223"/>
      <c r="H99" s="226"/>
      <c r="I99" s="226"/>
      <c r="J99" s="226"/>
      <c r="K99" s="226"/>
      <c r="L99" s="227"/>
      <c r="M99" s="224"/>
      <c r="N99" s="228"/>
      <c r="O99" s="228"/>
      <c r="P99" s="228"/>
      <c r="Q99" s="228"/>
      <c r="R99" s="228"/>
      <c r="S99" s="228"/>
      <c r="T99" s="228"/>
      <c r="U99" s="228"/>
      <c r="V99" s="223"/>
      <c r="W99" s="223"/>
      <c r="X99" s="229" t="str">
        <f>IF(AND(HP99&gt;=32,HP99&lt;=80),Listas!$G$36,IF(AND(HP99&gt;=16,HP99&lt;=24),Listas!$G$37,IF(AND(HP99&gt;=5,HP99&lt;=12),Listas!$G$38,IF(AND(HP99&gt;=1,HP99&lt;=4),Listas!$G$39,"-"))))</f>
        <v>-</v>
      </c>
      <c r="Y99" s="230" t="str">
        <f t="shared" si="55"/>
        <v/>
      </c>
      <c r="Z99" s="230" t="str">
        <f>IFERROR(VLOOKUP(L99,Listas!$H$4:$I$8,2,FALSE),"")</f>
        <v/>
      </c>
      <c r="AA99" s="233"/>
      <c r="AB99" s="234"/>
      <c r="AC99" s="231"/>
      <c r="AD99" s="223"/>
      <c r="AE99" s="223"/>
      <c r="AF99" s="113" t="str">
        <f>IF(AND(HU99&gt;=32,HU99&lt;=80),Listas!$G$36,IF(AND(HU99&gt;=16,HU99&lt;=24),Listas!$G$37,IF(AND(HU99&gt;=5,HU99&lt;=12),Listas!$G$38,IF(AND(HU99&gt;=1,HU99&lt;=4),Listas!$G$39,"-"))))</f>
        <v>-</v>
      </c>
      <c r="AG99" s="226"/>
      <c r="AH99" s="223"/>
      <c r="AI99" s="223"/>
      <c r="AJ99" s="113" t="str">
        <f>IF(AND(HZ99&gt;=32,HZ99&lt;=80),Listas!$G$36,IF(AND(HZ99&gt;=16,HZ99&lt;=24),Listas!$G$37,IF(AND(HZ99&gt;=5,HZ99&lt;=12),Listas!$G$38,IF(AND(HZ99&gt;=1,HZ99&lt;=4),Listas!$G$39,"-"))))</f>
        <v>-</v>
      </c>
      <c r="AK99" s="226"/>
      <c r="AL99" s="223"/>
      <c r="AM99" s="223"/>
      <c r="AN99" s="113" t="str">
        <f>IF(AND(IE99&gt;=32,IE99&lt;=80),Listas!$G$36,IF(AND(IE99&gt;=16,IE99&lt;=24),Listas!$G$37,IF(AND(IE99&gt;=5,IE99&lt;=12),Listas!$G$38,IF(AND(IE99&gt;=1,IE99&lt;=4),Listas!$G$39,"-"))))</f>
        <v>-</v>
      </c>
      <c r="AO99" s="226"/>
      <c r="AP99" s="223"/>
      <c r="AQ99" s="223"/>
      <c r="AR99" s="113" t="str">
        <f>IF(AND(IJ99&gt;=32,IJ99&lt;=80),Listas!$G$36,IF(AND(IJ99&gt;=16,IJ99&lt;=24),Listas!$G$37,IF(AND(IJ99&gt;=5,IJ99&lt;=12),Listas!$G$38,IF(AND(IJ99&gt;=1,IJ99&lt;=4),Listas!$G$39,"-"))))</f>
        <v>-</v>
      </c>
      <c r="AS99" s="226"/>
      <c r="AT99" s="223"/>
      <c r="AU99" s="223"/>
      <c r="AV99" s="113" t="str">
        <f>IF(AND(IO99&gt;=32,IO99&lt;=80),Listas!$G$36,IF(AND(IO99&gt;=16,IO99&lt;=24),Listas!$G$37,IF(AND(IO99&gt;=5,IO99&lt;=12),Listas!$G$38,IF(AND(IO99&gt;=1,IO99&lt;=4),Listas!$G$39,"-"))))</f>
        <v>-</v>
      </c>
      <c r="AW99" s="226"/>
      <c r="AX99" s="223"/>
      <c r="AY99" s="223"/>
      <c r="AZ99" s="113" t="str">
        <f>IF(AND(IT99&gt;=32,IT99&lt;=80),Listas!$G$36,IF(AND(IT99&gt;=16,IT99&lt;=24),Listas!$G$37,IF(AND(IT99&gt;=5,IT99&lt;=12),Listas!$G$38,IF(AND(IT99&gt;=1,IT99&lt;=4),Listas!$G$39,"-"))))</f>
        <v>-</v>
      </c>
      <c r="BA99" s="226"/>
      <c r="BB99" s="223"/>
      <c r="BC99" s="223"/>
      <c r="BD99" s="113" t="str">
        <f>IF(AND(IY99&gt;=32,IY99&lt;=80),Listas!$G$36,IF(AND(IY99&gt;=16,IY99&lt;=24),Listas!$G$37,IF(AND(IY99&gt;=5,IY99&lt;=12),Listas!$G$38,IF(AND(IY99&gt;=1,IY99&lt;=4),Listas!$G$39,"-"))))</f>
        <v>-</v>
      </c>
      <c r="BE99" s="226"/>
      <c r="BF99" s="223"/>
      <c r="BG99" s="223"/>
      <c r="BH99" s="113" t="str">
        <f>IF(AND(JD99&gt;=32,JD99&lt;=80),Listas!$G$36,IF(AND(JD99&gt;=16,JD99&lt;=24),Listas!$G$37,IF(AND(JD99&gt;=5,JD99&lt;=12),Listas!$G$38,IF(AND(JD99&gt;=1,JD99&lt;=4),Listas!$G$39,"-"))))</f>
        <v>-</v>
      </c>
      <c r="BI99" s="226"/>
      <c r="BJ99" s="223"/>
      <c r="BK99" s="223"/>
      <c r="BL99" s="113" t="str">
        <f>IF(AND(JI99&gt;=32,JI99&lt;=80),Listas!$G$36,IF(AND(JI99&gt;=16,JI99&lt;=24),Listas!$G$37,IF(AND(JI99&gt;=5,JI99&lt;=12),Listas!$G$38,IF(AND(JI99&gt;=1,JI99&lt;=4),Listas!$G$39,"-"))))</f>
        <v>-</v>
      </c>
      <c r="BM99" s="226"/>
      <c r="BN99" s="223"/>
      <c r="BO99" s="223"/>
      <c r="BP99" s="113" t="str">
        <f>IF(AND(JN99&gt;=32,JN99&lt;=80),Listas!$G$36,IF(AND(JN99&gt;=16,JN99&lt;=24),Listas!$G$37,IF(AND(JN99&gt;=5,JN99&lt;=12),Listas!$G$38,IF(AND(JN99&gt;=1,JN99&lt;=4),Listas!$G$39,"-"))))</f>
        <v>-</v>
      </c>
      <c r="BQ99" s="226"/>
      <c r="BR99" s="223"/>
      <c r="BS99" s="223"/>
      <c r="BT99" s="113" t="str">
        <f>IF(AND(JS99&gt;=32,JS99&lt;=80),Listas!$G$36,IF(AND(JS99&gt;=16,JS99&lt;=24),Listas!$G$37,IF(AND(JS99&gt;=5,JS99&lt;=12),Listas!$G$38,IF(AND(JS99&gt;=1,JS99&lt;=4),Listas!$G$39,"-"))))</f>
        <v>-</v>
      </c>
      <c r="BU99" s="226"/>
      <c r="BV99" s="223"/>
      <c r="BW99" s="223"/>
      <c r="BX99" s="113" t="str">
        <f>IF(AND(JX99&gt;=32,JX99&lt;=80),Listas!$G$36,IF(AND(JX99&gt;=16,JX99&lt;=24),Listas!$G$37,IF(AND(JX99&gt;=5,JX99&lt;=12),Listas!$G$38,IF(AND(JX99&gt;=1,JX99&lt;=4),Listas!$G$39,"-"))))</f>
        <v>-</v>
      </c>
      <c r="BY99" s="226"/>
      <c r="BZ99" s="223"/>
      <c r="CA99" s="223"/>
      <c r="CB99" s="113" t="str">
        <f>IF(AND(KC99&gt;=32,KC99&lt;=80),Listas!$G$36,IF(AND(KC99&gt;=16,KC99&lt;=24),Listas!$G$37,IF(AND(KC99&gt;=5,KC99&lt;=12),Listas!$G$38,IF(AND(KC99&gt;=1,KC99&lt;=4),Listas!$G$39,"-"))))</f>
        <v>-</v>
      </c>
      <c r="CC99" s="226"/>
      <c r="CD99" s="223"/>
      <c r="CE99" s="223"/>
      <c r="CF99" s="113" t="str">
        <f>IF(AND(KH99&gt;=32,KH99&lt;=80),Listas!$G$36,IF(AND(KH99&gt;=16,KH99&lt;=24),Listas!$G$37,IF(AND(KH99&gt;=5,KH99&lt;=12),Listas!$G$38,IF(AND(KH99&gt;=1,KH99&lt;=4),Listas!$G$39,"-"))))</f>
        <v>-</v>
      </c>
      <c r="CG99" s="226"/>
      <c r="CH99" s="223"/>
      <c r="CI99" s="223"/>
      <c r="CJ99" s="113" t="str">
        <f>IF(AND(KM99&gt;=32,KM99&lt;=80),Listas!$G$36,IF(AND(KM99&gt;=16,KM99&lt;=24),Listas!$G$37,IF(AND(KM99&gt;=5,KM99&lt;=12),Listas!$G$38,IF(AND(KM99&gt;=1,KM99&lt;=4),Listas!$G$39,"-"))))</f>
        <v>-</v>
      </c>
      <c r="CK99" s="226"/>
      <c r="CL99" s="223"/>
      <c r="CM99" s="223"/>
      <c r="CN99" s="113" t="str">
        <f>IF(AND(KR99&gt;=32,KR99&lt;=80),Listas!$G$36,IF(AND(KR99&gt;=16,KR99&lt;=24),Listas!$G$37,IF(AND(KR99&gt;=5,KR99&lt;=12),Listas!$G$38,IF(AND(KR99&gt;=1,KR99&lt;=4),Listas!$G$39,"-"))))</f>
        <v>-</v>
      </c>
      <c r="CO99" s="226"/>
      <c r="CP99" s="223"/>
      <c r="CQ99" s="223"/>
      <c r="CR99" s="113" t="str">
        <f>IF(AND(KW99&gt;=32,KW99&lt;=80),Listas!$G$36,IF(AND(KW99&gt;=16,KW99&lt;=24),Listas!$G$37,IF(AND(KW99&gt;=5,KW99&lt;=12),Listas!$G$38,IF(AND(KW99&gt;=1,KW99&lt;=4),Listas!$G$39,"-"))))</f>
        <v>-</v>
      </c>
      <c r="CS99" s="226"/>
      <c r="CT99" s="223"/>
      <c r="CU99" s="223"/>
      <c r="CV99" s="113" t="str">
        <f>IF(AND(LB99&gt;=32,LB99&lt;=80),Listas!$G$36,IF(AND(LB99&gt;=16,LB99&lt;=24),Listas!$G$37,IF(AND(LB99&gt;=5,LB99&lt;=12),Listas!$G$38,IF(AND(LB99&gt;=1,LB99&lt;=4),Listas!$G$39,"-"))))</f>
        <v>-</v>
      </c>
      <c r="CW99" s="226"/>
      <c r="CX99" s="223"/>
      <c r="CY99" s="223"/>
      <c r="CZ99" s="113" t="str">
        <f>IF(AND(LG99&gt;=32,LG99&lt;=80),Listas!$G$36,IF(AND(LG99&gt;=16,LG99&lt;=24),Listas!$G$37,IF(AND(LG99&gt;=5,LG99&lt;=12),Listas!$G$38,IF(AND(LG99&gt;=1,LG99&lt;=4),Listas!$G$39,"-"))))</f>
        <v>-</v>
      </c>
      <c r="DA99" s="226"/>
      <c r="DB99" s="223"/>
      <c r="DC99" s="223"/>
      <c r="DD99" s="113" t="str">
        <f>IF(AND(LL99&gt;=32,LL99&lt;=80),Listas!$G$36,IF(AND(LL99&gt;=16,LL99&lt;=24),Listas!$G$37,IF(AND(LL99&gt;=5,LL99&lt;=12),Listas!$G$38,IF(AND(LL99&gt;=1,LL99&lt;=4),Listas!$G$39,"-"))))</f>
        <v>-</v>
      </c>
      <c r="DE99" s="226"/>
      <c r="DF99" s="223"/>
      <c r="DG99" s="223"/>
      <c r="DH99" s="113" t="str">
        <f>IF(AND(LQ99&gt;=32,LQ99&lt;=80),Listas!$G$36,IF(AND(LQ99&gt;=16,LQ99&lt;=24),Listas!$G$37,IF(AND(LQ99&gt;=5,LQ99&lt;=12),Listas!$G$38,IF(AND(LQ99&gt;=1,LQ99&lt;=4),Listas!$G$39,"-"))))</f>
        <v>-</v>
      </c>
      <c r="DI99" s="226"/>
      <c r="DJ99" s="223"/>
      <c r="DK99" s="223"/>
      <c r="DL99" s="113" t="str">
        <f>IF(AND(LV99&gt;=32,LV99&lt;=80),Listas!$G$36,IF(AND(LV99&gt;=16,LV99&lt;=24),Listas!$G$37,IF(AND(LV99&gt;=5,LV99&lt;=12),Listas!$G$38,IF(AND(LV99&gt;=1,LV99&lt;=4),Listas!$G$39,"-"))))</f>
        <v>-</v>
      </c>
      <c r="DM99" s="226"/>
      <c r="DN99" s="223"/>
      <c r="DO99" s="223"/>
      <c r="DP99" s="113" t="str">
        <f>IF(AND(MA99&gt;=32,MA99&lt;=80),Listas!$G$36,IF(AND(MA99&gt;=16,MA99&lt;=24),Listas!$G$37,IF(AND(MA99&gt;=5,MA99&lt;=12),Listas!$G$38,IF(AND(MA99&gt;=1,MA99&lt;=4),Listas!$G$39,"-"))))</f>
        <v>-</v>
      </c>
      <c r="DQ99" s="226"/>
      <c r="DR99" s="223"/>
      <c r="DS99" s="223"/>
      <c r="DT99" s="113" t="str">
        <f>IF(AND(MF99&gt;=32,MF99&lt;=80),Listas!$G$36,IF(AND(MF99&gt;=16,MF99&lt;=24),Listas!$G$37,IF(AND(MF99&gt;=5,MF99&lt;=12),Listas!$G$38,IF(AND(MF99&gt;=1,MF99&lt;=4),Listas!$G$39,"-"))))</f>
        <v>-</v>
      </c>
      <c r="HM99" s="150" t="str">
        <f>IF('2.Datos'!A99&lt;&gt;"",'2.Datos'!A99,"")</f>
        <v/>
      </c>
      <c r="HN99" s="142" t="str">
        <f>IFERROR(VLOOKUP('2.Datos'!V99,Listas!$D$37:$E$41,2,FALSE),"")</f>
        <v/>
      </c>
      <c r="HO99" s="142" t="str">
        <f>IFERROR(VLOOKUP('2.Datos'!W99,Listas!$D$44:$E$48,2,FALSE),"")</f>
        <v/>
      </c>
      <c r="HP99" s="142" t="str">
        <f>IFERROR(HN99*HO99,"")</f>
        <v/>
      </c>
      <c r="HQ99" s="151" t="str">
        <f>IF(AND($HM99&lt;&gt;"",HP99&lt;&gt;""),CONCATENATE(HN99,HO99)*1,IF(AND($HM99&lt;&gt;"",HP99=""),"-",""))</f>
        <v/>
      </c>
      <c r="HR99" s="103"/>
      <c r="HS99" s="142" t="str">
        <f>IFERROR(VLOOKUP('2.Datos'!AD99,Listas!$D$37:$E$41,2,FALSE),"")</f>
        <v/>
      </c>
      <c r="HT99" s="142" t="str">
        <f>IFERROR(VLOOKUP('2.Datos'!AE99,Listas!$D$44:$E$48,2,FALSE),"")</f>
        <v/>
      </c>
      <c r="HU99" s="151" t="str">
        <f t="shared" si="56"/>
        <v/>
      </c>
      <c r="HV99" s="151" t="str">
        <f t="shared" si="57"/>
        <v/>
      </c>
      <c r="HW99" s="103"/>
      <c r="HX99" s="142" t="str">
        <f>IFERROR(VLOOKUP('2.Datos'!AH99,Listas!$D$37:$E$41,2,FALSE),"")</f>
        <v/>
      </c>
      <c r="HY99" s="142" t="str">
        <f>IFERROR(VLOOKUP('2.Datos'!AI99,Listas!$D$44:$E$48,2,FALSE),"")</f>
        <v/>
      </c>
      <c r="HZ99" s="151" t="str">
        <f t="shared" si="58"/>
        <v/>
      </c>
      <c r="IA99" s="151" t="str">
        <f t="shared" si="59"/>
        <v/>
      </c>
      <c r="IB99" s="103"/>
      <c r="IC99" s="142" t="str">
        <f>IFERROR(VLOOKUP('2.Datos'!AL99,Listas!$D$37:$E$41,2,FALSE),"")</f>
        <v/>
      </c>
      <c r="ID99" s="142" t="str">
        <f>IFERROR(VLOOKUP('2.Datos'!AM99,Listas!$D$44:$E$48,2,FALSE),"")</f>
        <v/>
      </c>
      <c r="IE99" s="151" t="str">
        <f t="shared" si="60"/>
        <v/>
      </c>
      <c r="IF99" s="151" t="str">
        <f t="shared" si="61"/>
        <v/>
      </c>
      <c r="IG99" s="103"/>
      <c r="IH99" s="142" t="str">
        <f>IFERROR(VLOOKUP('2.Datos'!AP99,Listas!$D$37:$E$41,2,FALSE),"")</f>
        <v/>
      </c>
      <c r="II99" s="142" t="str">
        <f>IFERROR(VLOOKUP('2.Datos'!AQ99,Listas!$D$44:$E$48,2,FALSE),"")</f>
        <v/>
      </c>
      <c r="IJ99" s="151" t="str">
        <f t="shared" si="62"/>
        <v/>
      </c>
      <c r="IK99" s="151" t="str">
        <f t="shared" si="63"/>
        <v/>
      </c>
      <c r="IL99" s="103"/>
      <c r="IM99" s="142" t="str">
        <f>IFERROR(VLOOKUP('2.Datos'!AT99,Listas!$D$37:$E$41,2,FALSE),"")</f>
        <v/>
      </c>
      <c r="IN99" s="142" t="str">
        <f>IFERROR(VLOOKUP('2.Datos'!AU99,Listas!$D$44:$E$48,2,FALSE),"")</f>
        <v/>
      </c>
      <c r="IO99" s="151" t="str">
        <f t="shared" si="64"/>
        <v/>
      </c>
      <c r="IP99" s="151" t="str">
        <f t="shared" si="65"/>
        <v/>
      </c>
      <c r="IQ99" s="103"/>
      <c r="IR99" s="142" t="str">
        <f>IFERROR(VLOOKUP('2.Datos'!AX99,Listas!$D$37:$E$41,2,FALSE),"")</f>
        <v/>
      </c>
      <c r="IS99" s="142" t="str">
        <f>IFERROR(VLOOKUP('2.Datos'!AY99,Listas!$D$44:$E$48,2,FALSE),"")</f>
        <v/>
      </c>
      <c r="IT99" s="151" t="str">
        <f t="shared" si="66"/>
        <v/>
      </c>
      <c r="IU99" s="151" t="str">
        <f t="shared" si="67"/>
        <v/>
      </c>
      <c r="IV99" s="103"/>
      <c r="IW99" s="142" t="str">
        <f>IFERROR(VLOOKUP('2.Datos'!BB99,Listas!$D$37:$E$41,2,FALSE),"")</f>
        <v/>
      </c>
      <c r="IX99" s="142" t="str">
        <f>IFERROR(VLOOKUP('2.Datos'!BC99,Listas!$D$44:$E$48,2,FALSE),"")</f>
        <v/>
      </c>
      <c r="IY99" s="151" t="str">
        <f t="shared" si="68"/>
        <v/>
      </c>
      <c r="IZ99" s="151" t="str">
        <f t="shared" si="69"/>
        <v/>
      </c>
      <c r="JA99" s="103"/>
      <c r="JB99" s="142" t="str">
        <f>IFERROR(VLOOKUP('2.Datos'!BF99,Listas!$D$37:$E$41,2,FALSE),"")</f>
        <v/>
      </c>
      <c r="JC99" s="142" t="str">
        <f>IFERROR(VLOOKUP('2.Datos'!BG99,Listas!$D$44:$E$48,2,FALSE),"")</f>
        <v/>
      </c>
      <c r="JD99" s="151" t="str">
        <f t="shared" si="70"/>
        <v/>
      </c>
      <c r="JE99" s="151" t="str">
        <f t="shared" si="71"/>
        <v/>
      </c>
      <c r="JF99" s="103"/>
      <c r="JG99" s="142" t="str">
        <f>IFERROR(VLOOKUP('2.Datos'!BJ99,Listas!$D$37:$E$41,2,FALSE),"")</f>
        <v/>
      </c>
      <c r="JH99" s="142" t="str">
        <f>IFERROR(VLOOKUP('2.Datos'!BK99,Listas!$D$44:$E$48,2,FALSE),"")</f>
        <v/>
      </c>
      <c r="JI99" s="151" t="str">
        <f t="shared" si="72"/>
        <v/>
      </c>
      <c r="JJ99" s="151" t="str">
        <f t="shared" si="73"/>
        <v/>
      </c>
      <c r="JK99" s="103"/>
      <c r="JL99" s="142" t="str">
        <f>IFERROR(VLOOKUP('2.Datos'!BN99,Listas!$D$37:$E$41,2,FALSE),"")</f>
        <v/>
      </c>
      <c r="JM99" s="142" t="str">
        <f>IFERROR(VLOOKUP('2.Datos'!BO99,Listas!$D$44:$E$48,2,FALSE),"")</f>
        <v/>
      </c>
      <c r="JN99" s="151" t="str">
        <f t="shared" si="74"/>
        <v/>
      </c>
      <c r="JO99" s="151" t="str">
        <f t="shared" si="75"/>
        <v/>
      </c>
      <c r="JP99" s="103"/>
      <c r="JQ99" s="142" t="str">
        <f>IFERROR(VLOOKUP('2.Datos'!BR99,Listas!$D$37:$E$41,2,FALSE),"")</f>
        <v/>
      </c>
      <c r="JR99" s="142" t="str">
        <f>IFERROR(VLOOKUP('2.Datos'!BS99,Listas!$D$44:$E$48,2,FALSE),"")</f>
        <v/>
      </c>
      <c r="JS99" s="151" t="str">
        <f t="shared" si="76"/>
        <v/>
      </c>
      <c r="JT99" s="151" t="str">
        <f t="shared" si="77"/>
        <v/>
      </c>
      <c r="JU99" s="103"/>
      <c r="JV99" s="142" t="str">
        <f>IFERROR(VLOOKUP('2.Datos'!BV99,Listas!$D$37:$E$41,2,FALSE),"")</f>
        <v/>
      </c>
      <c r="JW99" s="142" t="str">
        <f>IFERROR(VLOOKUP('2.Datos'!BW99,Listas!$D$44:$E$48,2,FALSE),"")</f>
        <v/>
      </c>
      <c r="JX99" s="151" t="str">
        <f t="shared" si="78"/>
        <v/>
      </c>
      <c r="JY99" s="151" t="str">
        <f t="shared" si="79"/>
        <v/>
      </c>
      <c r="JZ99" s="103"/>
      <c r="KA99" s="142" t="str">
        <f>IFERROR(VLOOKUP('2.Datos'!BZ99,Listas!$D$37:$E$41,2,FALSE),"")</f>
        <v/>
      </c>
      <c r="KB99" s="142" t="str">
        <f>IFERROR(VLOOKUP('2.Datos'!CA99,Listas!$D$44:$E$48,2,FALSE),"")</f>
        <v/>
      </c>
      <c r="KC99" s="151" t="str">
        <f t="shared" si="80"/>
        <v/>
      </c>
      <c r="KD99" s="151" t="str">
        <f t="shared" si="81"/>
        <v/>
      </c>
      <c r="KE99" s="103"/>
      <c r="KF99" s="142" t="str">
        <f>IFERROR(VLOOKUP('2.Datos'!CD99,Listas!$D$37:$E$41,2,FALSE),"")</f>
        <v/>
      </c>
      <c r="KG99" s="142" t="str">
        <f>IFERROR(VLOOKUP('2.Datos'!CE99,Listas!$D$44:$E$48,2,FALSE),"")</f>
        <v/>
      </c>
      <c r="KH99" s="151" t="str">
        <f t="shared" si="82"/>
        <v/>
      </c>
      <c r="KI99" s="151" t="str">
        <f t="shared" si="83"/>
        <v/>
      </c>
      <c r="KJ99" s="103"/>
      <c r="KK99" s="142" t="str">
        <f>IFERROR(VLOOKUP('2.Datos'!CH99,Listas!$D$37:$E$41,2,FALSE),"")</f>
        <v/>
      </c>
      <c r="KL99" s="142" t="str">
        <f>IFERROR(VLOOKUP('2.Datos'!CI99,Listas!$D$44:$E$48,2,FALSE),"")</f>
        <v/>
      </c>
      <c r="KM99" s="151" t="str">
        <f t="shared" si="84"/>
        <v/>
      </c>
      <c r="KN99" s="151" t="str">
        <f t="shared" si="85"/>
        <v/>
      </c>
      <c r="KO99" s="103"/>
      <c r="KP99" s="142" t="str">
        <f>IFERROR(VLOOKUP('2.Datos'!CL99,Listas!$D$37:$E$41,2,FALSE),"")</f>
        <v/>
      </c>
      <c r="KQ99" s="142" t="str">
        <f>IFERROR(VLOOKUP('2.Datos'!CM99,Listas!$D$44:$E$48,2,FALSE),"")</f>
        <v/>
      </c>
      <c r="KR99" s="151" t="str">
        <f t="shared" si="86"/>
        <v/>
      </c>
      <c r="KS99" s="151" t="str">
        <f t="shared" si="87"/>
        <v/>
      </c>
      <c r="KT99" s="103"/>
      <c r="KU99" s="142" t="str">
        <f>IFERROR(VLOOKUP('2.Datos'!CP99,Listas!$D$37:$E$41,2,FALSE),"")</f>
        <v/>
      </c>
      <c r="KV99" s="142" t="str">
        <f>IFERROR(VLOOKUP('2.Datos'!CQ99,Listas!$D$44:$E$48,2,FALSE),"")</f>
        <v/>
      </c>
      <c r="KW99" s="151" t="str">
        <f t="shared" si="88"/>
        <v/>
      </c>
      <c r="KX99" s="151" t="str">
        <f t="shared" si="89"/>
        <v/>
      </c>
      <c r="KY99" s="103"/>
      <c r="KZ99" s="142" t="str">
        <f>IFERROR(VLOOKUP('2.Datos'!CT99,Listas!$D$37:$E$41,2,FALSE),"")</f>
        <v/>
      </c>
      <c r="LA99" s="142" t="str">
        <f>IFERROR(VLOOKUP('2.Datos'!CU99,Listas!$D$44:$E$48,2,FALSE),"")</f>
        <v/>
      </c>
      <c r="LB99" s="151" t="str">
        <f t="shared" si="90"/>
        <v/>
      </c>
      <c r="LC99" s="151" t="str">
        <f t="shared" si="91"/>
        <v/>
      </c>
      <c r="LD99" s="103"/>
      <c r="LE99" s="142" t="str">
        <f>IFERROR(VLOOKUP('2.Datos'!CX99,Listas!$D$37:$E$41,2,FALSE),"")</f>
        <v/>
      </c>
      <c r="LF99" s="142" t="str">
        <f>IFERROR(VLOOKUP('2.Datos'!CY99,Listas!$D$44:$E$48,2,FALSE),"")</f>
        <v/>
      </c>
      <c r="LG99" s="151" t="str">
        <f t="shared" si="92"/>
        <v/>
      </c>
      <c r="LH99" s="151" t="str">
        <f t="shared" si="93"/>
        <v/>
      </c>
      <c r="LI99" s="103"/>
      <c r="LJ99" s="142" t="str">
        <f>IFERROR(VLOOKUP('2.Datos'!DB99,Listas!$D$37:$E$41,2,FALSE),"")</f>
        <v/>
      </c>
      <c r="LK99" s="142" t="str">
        <f>IFERROR(VLOOKUP('2.Datos'!DC99,Listas!$D$44:$E$48,2,FALSE),"")</f>
        <v/>
      </c>
      <c r="LL99" s="151" t="str">
        <f t="shared" si="94"/>
        <v/>
      </c>
      <c r="LM99" s="151" t="str">
        <f t="shared" si="95"/>
        <v/>
      </c>
      <c r="LN99" s="103"/>
      <c r="LO99" s="142" t="str">
        <f>IFERROR(VLOOKUP('2.Datos'!DF99,Listas!$D$37:$E$41,2,FALSE),"")</f>
        <v/>
      </c>
      <c r="LP99" s="142" t="str">
        <f>IFERROR(VLOOKUP('2.Datos'!DG99,Listas!$D$44:$E$48,2,FALSE),"")</f>
        <v/>
      </c>
      <c r="LQ99" s="151" t="str">
        <f t="shared" si="96"/>
        <v/>
      </c>
      <c r="LR99" s="151" t="str">
        <f t="shared" si="97"/>
        <v/>
      </c>
      <c r="LS99" s="103"/>
      <c r="LT99" s="142" t="str">
        <f>IFERROR(VLOOKUP('2.Datos'!DJ99,Listas!$D$37:$E$41,2,FALSE),"")</f>
        <v/>
      </c>
      <c r="LU99" s="142" t="str">
        <f>IFERROR(VLOOKUP('2.Datos'!DK99,Listas!$D$44:$E$48,2,FALSE),"")</f>
        <v/>
      </c>
      <c r="LV99" s="151" t="str">
        <f t="shared" si="98"/>
        <v/>
      </c>
      <c r="LW99" s="151" t="str">
        <f t="shared" si="99"/>
        <v/>
      </c>
      <c r="LX99" s="103"/>
      <c r="LY99" s="142" t="str">
        <f>IFERROR(VLOOKUP('2.Datos'!DN99,Listas!$D$37:$E$41,2,FALSE),"")</f>
        <v/>
      </c>
      <c r="LZ99" s="142" t="str">
        <f>IFERROR(VLOOKUP('2.Datos'!DO99,Listas!$D$44:$E$48,2,FALSE),"")</f>
        <v/>
      </c>
      <c r="MA99" s="151" t="str">
        <f t="shared" si="100"/>
        <v/>
      </c>
      <c r="MB99" s="151" t="str">
        <f t="shared" si="101"/>
        <v/>
      </c>
      <c r="MC99" s="103"/>
      <c r="MD99" s="142" t="str">
        <f>IFERROR(VLOOKUP('2.Datos'!DR99,Listas!$D$37:$E$41,2,FALSE),"")</f>
        <v/>
      </c>
      <c r="ME99" s="142" t="str">
        <f>IFERROR(VLOOKUP('2.Datos'!DS99,Listas!$D$44:$E$48,2,FALSE),"")</f>
        <v/>
      </c>
      <c r="MF99" s="151" t="str">
        <f t="shared" si="102"/>
        <v/>
      </c>
      <c r="MG99" s="151" t="str">
        <f t="shared" si="103"/>
        <v/>
      </c>
      <c r="MH99"/>
    </row>
    <row r="100" spans="1:346" ht="46.5" customHeight="1" x14ac:dyDescent="0.25">
      <c r="A100" s="232"/>
      <c r="B100" s="223"/>
      <c r="C100" s="223"/>
      <c r="D100" s="225"/>
      <c r="E100" s="225"/>
      <c r="F100" s="226"/>
      <c r="G100" s="223"/>
      <c r="H100" s="226"/>
      <c r="I100" s="226"/>
      <c r="J100" s="226"/>
      <c r="K100" s="226"/>
      <c r="L100" s="227"/>
      <c r="M100" s="224"/>
      <c r="N100" s="228"/>
      <c r="O100" s="228"/>
      <c r="P100" s="228"/>
      <c r="Q100" s="228"/>
      <c r="R100" s="228"/>
      <c r="S100" s="228"/>
      <c r="T100" s="228"/>
      <c r="U100" s="228"/>
      <c r="V100" s="223"/>
      <c r="W100" s="223"/>
      <c r="X100" s="229" t="str">
        <f>IF(AND(HP100&gt;=32,HP100&lt;=80),Listas!$G$36,IF(AND(HP100&gt;=16,HP100&lt;=24),Listas!$G$37,IF(AND(HP100&gt;=5,HP100&lt;=12),Listas!$G$38,IF(AND(HP100&gt;=1,HP100&lt;=4),Listas!$G$39,"-"))))</f>
        <v>-</v>
      </c>
      <c r="Y100" s="230" t="str">
        <f t="shared" si="55"/>
        <v/>
      </c>
      <c r="Z100" s="230" t="str">
        <f>IFERROR(VLOOKUP(L100,Listas!$H$4:$I$8,2,FALSE),"")</f>
        <v/>
      </c>
      <c r="AA100" s="233"/>
      <c r="AB100" s="234"/>
      <c r="AC100" s="231"/>
      <c r="AD100" s="223"/>
      <c r="AE100" s="223"/>
      <c r="AF100" s="113" t="str">
        <f>IF(AND(HU100&gt;=32,HU100&lt;=80),Listas!$G$36,IF(AND(HU100&gt;=16,HU100&lt;=24),Listas!$G$37,IF(AND(HU100&gt;=5,HU100&lt;=12),Listas!$G$38,IF(AND(HU100&gt;=1,HU100&lt;=4),Listas!$G$39,"-"))))</f>
        <v>-</v>
      </c>
      <c r="AG100" s="226"/>
      <c r="AH100" s="223"/>
      <c r="AI100" s="223"/>
      <c r="AJ100" s="113" t="str">
        <f>IF(AND(HZ100&gt;=32,HZ100&lt;=80),Listas!$G$36,IF(AND(HZ100&gt;=16,HZ100&lt;=24),Listas!$G$37,IF(AND(HZ100&gt;=5,HZ100&lt;=12),Listas!$G$38,IF(AND(HZ100&gt;=1,HZ100&lt;=4),Listas!$G$39,"-"))))</f>
        <v>-</v>
      </c>
      <c r="AK100" s="226"/>
      <c r="AL100" s="223"/>
      <c r="AM100" s="223"/>
      <c r="AN100" s="113" t="str">
        <f>IF(AND(IE100&gt;=32,IE100&lt;=80),Listas!$G$36,IF(AND(IE100&gt;=16,IE100&lt;=24),Listas!$G$37,IF(AND(IE100&gt;=5,IE100&lt;=12),Listas!$G$38,IF(AND(IE100&gt;=1,IE100&lt;=4),Listas!$G$39,"-"))))</f>
        <v>-</v>
      </c>
      <c r="AO100" s="226"/>
      <c r="AP100" s="223"/>
      <c r="AQ100" s="223"/>
      <c r="AR100" s="113" t="str">
        <f>IF(AND(IJ100&gt;=32,IJ100&lt;=80),Listas!$G$36,IF(AND(IJ100&gt;=16,IJ100&lt;=24),Listas!$G$37,IF(AND(IJ100&gt;=5,IJ100&lt;=12),Listas!$G$38,IF(AND(IJ100&gt;=1,IJ100&lt;=4),Listas!$G$39,"-"))))</f>
        <v>-</v>
      </c>
      <c r="AS100" s="226"/>
      <c r="AT100" s="223"/>
      <c r="AU100" s="223"/>
      <c r="AV100" s="113" t="str">
        <f>IF(AND(IO100&gt;=32,IO100&lt;=80),Listas!$G$36,IF(AND(IO100&gt;=16,IO100&lt;=24),Listas!$G$37,IF(AND(IO100&gt;=5,IO100&lt;=12),Listas!$G$38,IF(AND(IO100&gt;=1,IO100&lt;=4),Listas!$G$39,"-"))))</f>
        <v>-</v>
      </c>
      <c r="AW100" s="226"/>
      <c r="AX100" s="223"/>
      <c r="AY100" s="223"/>
      <c r="AZ100" s="113" t="str">
        <f>IF(AND(IT100&gt;=32,IT100&lt;=80),Listas!$G$36,IF(AND(IT100&gt;=16,IT100&lt;=24),Listas!$G$37,IF(AND(IT100&gt;=5,IT100&lt;=12),Listas!$G$38,IF(AND(IT100&gt;=1,IT100&lt;=4),Listas!$G$39,"-"))))</f>
        <v>-</v>
      </c>
      <c r="BA100" s="226"/>
      <c r="BB100" s="223"/>
      <c r="BC100" s="223"/>
      <c r="BD100" s="113" t="str">
        <f>IF(AND(IY100&gt;=32,IY100&lt;=80),Listas!$G$36,IF(AND(IY100&gt;=16,IY100&lt;=24),Listas!$G$37,IF(AND(IY100&gt;=5,IY100&lt;=12),Listas!$G$38,IF(AND(IY100&gt;=1,IY100&lt;=4),Listas!$G$39,"-"))))</f>
        <v>-</v>
      </c>
      <c r="BE100" s="226"/>
      <c r="BF100" s="223"/>
      <c r="BG100" s="223"/>
      <c r="BH100" s="113" t="str">
        <f>IF(AND(JD100&gt;=32,JD100&lt;=80),Listas!$G$36,IF(AND(JD100&gt;=16,JD100&lt;=24),Listas!$G$37,IF(AND(JD100&gt;=5,JD100&lt;=12),Listas!$G$38,IF(AND(JD100&gt;=1,JD100&lt;=4),Listas!$G$39,"-"))))</f>
        <v>-</v>
      </c>
      <c r="BI100" s="226"/>
      <c r="BJ100" s="223"/>
      <c r="BK100" s="223"/>
      <c r="BL100" s="113" t="str">
        <f>IF(AND(JI100&gt;=32,JI100&lt;=80),Listas!$G$36,IF(AND(JI100&gt;=16,JI100&lt;=24),Listas!$G$37,IF(AND(JI100&gt;=5,JI100&lt;=12),Listas!$G$38,IF(AND(JI100&gt;=1,JI100&lt;=4),Listas!$G$39,"-"))))</f>
        <v>-</v>
      </c>
      <c r="BM100" s="226"/>
      <c r="BN100" s="223"/>
      <c r="BO100" s="223"/>
      <c r="BP100" s="113" t="str">
        <f>IF(AND(JN100&gt;=32,JN100&lt;=80),Listas!$G$36,IF(AND(JN100&gt;=16,JN100&lt;=24),Listas!$G$37,IF(AND(JN100&gt;=5,JN100&lt;=12),Listas!$G$38,IF(AND(JN100&gt;=1,JN100&lt;=4),Listas!$G$39,"-"))))</f>
        <v>-</v>
      </c>
      <c r="BQ100" s="226"/>
      <c r="BR100" s="223"/>
      <c r="BS100" s="223"/>
      <c r="BT100" s="113" t="str">
        <f>IF(AND(JS100&gt;=32,JS100&lt;=80),Listas!$G$36,IF(AND(JS100&gt;=16,JS100&lt;=24),Listas!$G$37,IF(AND(JS100&gt;=5,JS100&lt;=12),Listas!$G$38,IF(AND(JS100&gt;=1,JS100&lt;=4),Listas!$G$39,"-"))))</f>
        <v>-</v>
      </c>
      <c r="BU100" s="226"/>
      <c r="BV100" s="223"/>
      <c r="BW100" s="223"/>
      <c r="BX100" s="113" t="str">
        <f>IF(AND(JX100&gt;=32,JX100&lt;=80),Listas!$G$36,IF(AND(JX100&gt;=16,JX100&lt;=24),Listas!$G$37,IF(AND(JX100&gt;=5,JX100&lt;=12),Listas!$G$38,IF(AND(JX100&gt;=1,JX100&lt;=4),Listas!$G$39,"-"))))</f>
        <v>-</v>
      </c>
      <c r="BY100" s="226"/>
      <c r="BZ100" s="223"/>
      <c r="CA100" s="223"/>
      <c r="CB100" s="113" t="str">
        <f>IF(AND(KC100&gt;=32,KC100&lt;=80),Listas!$G$36,IF(AND(KC100&gt;=16,KC100&lt;=24),Listas!$G$37,IF(AND(KC100&gt;=5,KC100&lt;=12),Listas!$G$38,IF(AND(KC100&gt;=1,KC100&lt;=4),Listas!$G$39,"-"))))</f>
        <v>-</v>
      </c>
      <c r="CC100" s="226"/>
      <c r="CD100" s="223"/>
      <c r="CE100" s="223"/>
      <c r="CF100" s="113" t="str">
        <f>IF(AND(KH100&gt;=32,KH100&lt;=80),Listas!$G$36,IF(AND(KH100&gt;=16,KH100&lt;=24),Listas!$G$37,IF(AND(KH100&gt;=5,KH100&lt;=12),Listas!$G$38,IF(AND(KH100&gt;=1,KH100&lt;=4),Listas!$G$39,"-"))))</f>
        <v>-</v>
      </c>
      <c r="CG100" s="226"/>
      <c r="CH100" s="223"/>
      <c r="CI100" s="223"/>
      <c r="CJ100" s="113" t="str">
        <f>IF(AND(KM100&gt;=32,KM100&lt;=80),Listas!$G$36,IF(AND(KM100&gt;=16,KM100&lt;=24),Listas!$G$37,IF(AND(KM100&gt;=5,KM100&lt;=12),Listas!$G$38,IF(AND(KM100&gt;=1,KM100&lt;=4),Listas!$G$39,"-"))))</f>
        <v>-</v>
      </c>
      <c r="CK100" s="226"/>
      <c r="CL100" s="223"/>
      <c r="CM100" s="223"/>
      <c r="CN100" s="113" t="str">
        <f>IF(AND(KR100&gt;=32,KR100&lt;=80),Listas!$G$36,IF(AND(KR100&gt;=16,KR100&lt;=24),Listas!$G$37,IF(AND(KR100&gt;=5,KR100&lt;=12),Listas!$G$38,IF(AND(KR100&gt;=1,KR100&lt;=4),Listas!$G$39,"-"))))</f>
        <v>-</v>
      </c>
      <c r="CO100" s="226"/>
      <c r="CP100" s="223"/>
      <c r="CQ100" s="223"/>
      <c r="CR100" s="113" t="str">
        <f>IF(AND(KW100&gt;=32,KW100&lt;=80),Listas!$G$36,IF(AND(KW100&gt;=16,KW100&lt;=24),Listas!$G$37,IF(AND(KW100&gt;=5,KW100&lt;=12),Listas!$G$38,IF(AND(KW100&gt;=1,KW100&lt;=4),Listas!$G$39,"-"))))</f>
        <v>-</v>
      </c>
      <c r="CS100" s="226"/>
      <c r="CT100" s="223"/>
      <c r="CU100" s="223"/>
      <c r="CV100" s="113" t="str">
        <f>IF(AND(LB100&gt;=32,LB100&lt;=80),Listas!$G$36,IF(AND(LB100&gt;=16,LB100&lt;=24),Listas!$G$37,IF(AND(LB100&gt;=5,LB100&lt;=12),Listas!$G$38,IF(AND(LB100&gt;=1,LB100&lt;=4),Listas!$G$39,"-"))))</f>
        <v>-</v>
      </c>
      <c r="CW100" s="226"/>
      <c r="CX100" s="223"/>
      <c r="CY100" s="223"/>
      <c r="CZ100" s="113" t="str">
        <f>IF(AND(LG100&gt;=32,LG100&lt;=80),Listas!$G$36,IF(AND(LG100&gt;=16,LG100&lt;=24),Listas!$G$37,IF(AND(LG100&gt;=5,LG100&lt;=12),Listas!$G$38,IF(AND(LG100&gt;=1,LG100&lt;=4),Listas!$G$39,"-"))))</f>
        <v>-</v>
      </c>
      <c r="DA100" s="226"/>
      <c r="DB100" s="223"/>
      <c r="DC100" s="223"/>
      <c r="DD100" s="113" t="str">
        <f>IF(AND(LL100&gt;=32,LL100&lt;=80),Listas!$G$36,IF(AND(LL100&gt;=16,LL100&lt;=24),Listas!$G$37,IF(AND(LL100&gt;=5,LL100&lt;=12),Listas!$G$38,IF(AND(LL100&gt;=1,LL100&lt;=4),Listas!$G$39,"-"))))</f>
        <v>-</v>
      </c>
      <c r="DE100" s="226"/>
      <c r="DF100" s="223"/>
      <c r="DG100" s="223"/>
      <c r="DH100" s="113" t="str">
        <f>IF(AND(LQ100&gt;=32,LQ100&lt;=80),Listas!$G$36,IF(AND(LQ100&gt;=16,LQ100&lt;=24),Listas!$G$37,IF(AND(LQ100&gt;=5,LQ100&lt;=12),Listas!$G$38,IF(AND(LQ100&gt;=1,LQ100&lt;=4),Listas!$G$39,"-"))))</f>
        <v>-</v>
      </c>
      <c r="DI100" s="226"/>
      <c r="DJ100" s="223"/>
      <c r="DK100" s="223"/>
      <c r="DL100" s="113" t="str">
        <f>IF(AND(LV100&gt;=32,LV100&lt;=80),Listas!$G$36,IF(AND(LV100&gt;=16,LV100&lt;=24),Listas!$G$37,IF(AND(LV100&gt;=5,LV100&lt;=12),Listas!$G$38,IF(AND(LV100&gt;=1,LV100&lt;=4),Listas!$G$39,"-"))))</f>
        <v>-</v>
      </c>
      <c r="DM100" s="226"/>
      <c r="DN100" s="223"/>
      <c r="DO100" s="223"/>
      <c r="DP100" s="113" t="str">
        <f>IF(AND(MA100&gt;=32,MA100&lt;=80),Listas!$G$36,IF(AND(MA100&gt;=16,MA100&lt;=24),Listas!$G$37,IF(AND(MA100&gt;=5,MA100&lt;=12),Listas!$G$38,IF(AND(MA100&gt;=1,MA100&lt;=4),Listas!$G$39,"-"))))</f>
        <v>-</v>
      </c>
      <c r="DQ100" s="226"/>
      <c r="DR100" s="223"/>
      <c r="DS100" s="223"/>
      <c r="DT100" s="113" t="str">
        <f>IF(AND(MF100&gt;=32,MF100&lt;=80),Listas!$G$36,IF(AND(MF100&gt;=16,MF100&lt;=24),Listas!$G$37,IF(AND(MF100&gt;=5,MF100&lt;=12),Listas!$G$38,IF(AND(MF100&gt;=1,MF100&lt;=4),Listas!$G$39,"-"))))</f>
        <v>-</v>
      </c>
      <c r="HM100" s="150" t="str">
        <f>IF('2.Datos'!A100&lt;&gt;"",'2.Datos'!A100,"")</f>
        <v/>
      </c>
      <c r="HN100" s="142" t="str">
        <f>IFERROR(VLOOKUP('2.Datos'!V100,Listas!$D$37:$E$41,2,FALSE),"")</f>
        <v/>
      </c>
      <c r="HO100" s="142" t="str">
        <f>IFERROR(VLOOKUP('2.Datos'!W100,Listas!$D$44:$E$48,2,FALSE),"")</f>
        <v/>
      </c>
      <c r="HP100" s="142" t="str">
        <f>IFERROR(HN100*HO100,"")</f>
        <v/>
      </c>
      <c r="HQ100" s="151" t="str">
        <f>IF(AND($HM100&lt;&gt;"",HP100&lt;&gt;""),CONCATENATE(HN100,HO100)*1,IF(AND($HM100&lt;&gt;"",HP100=""),"-",""))</f>
        <v/>
      </c>
      <c r="HR100" s="103"/>
      <c r="HS100" s="142" t="str">
        <f>IFERROR(VLOOKUP('2.Datos'!AD100,Listas!$D$37:$E$41,2,FALSE),"")</f>
        <v/>
      </c>
      <c r="HT100" s="142" t="str">
        <f>IFERROR(VLOOKUP('2.Datos'!AE100,Listas!$D$44:$E$48,2,FALSE),"")</f>
        <v/>
      </c>
      <c r="HU100" s="151" t="str">
        <f t="shared" si="56"/>
        <v/>
      </c>
      <c r="HV100" s="151" t="str">
        <f t="shared" si="57"/>
        <v/>
      </c>
      <c r="HW100" s="103"/>
      <c r="HX100" s="142" t="str">
        <f>IFERROR(VLOOKUP('2.Datos'!AH100,Listas!$D$37:$E$41,2,FALSE),"")</f>
        <v/>
      </c>
      <c r="HY100" s="142" t="str">
        <f>IFERROR(VLOOKUP('2.Datos'!AI100,Listas!$D$44:$E$48,2,FALSE),"")</f>
        <v/>
      </c>
      <c r="HZ100" s="151" t="str">
        <f t="shared" si="58"/>
        <v/>
      </c>
      <c r="IA100" s="151" t="str">
        <f t="shared" si="59"/>
        <v/>
      </c>
      <c r="IB100" s="103"/>
      <c r="IC100" s="142" t="str">
        <f>IFERROR(VLOOKUP('2.Datos'!AL100,Listas!$D$37:$E$41,2,FALSE),"")</f>
        <v/>
      </c>
      <c r="ID100" s="142" t="str">
        <f>IFERROR(VLOOKUP('2.Datos'!AM100,Listas!$D$44:$E$48,2,FALSE),"")</f>
        <v/>
      </c>
      <c r="IE100" s="151" t="str">
        <f t="shared" si="60"/>
        <v/>
      </c>
      <c r="IF100" s="151" t="str">
        <f t="shared" si="61"/>
        <v/>
      </c>
      <c r="IG100" s="103"/>
      <c r="IH100" s="142" t="str">
        <f>IFERROR(VLOOKUP('2.Datos'!AP100,Listas!$D$37:$E$41,2,FALSE),"")</f>
        <v/>
      </c>
      <c r="II100" s="142" t="str">
        <f>IFERROR(VLOOKUP('2.Datos'!AQ100,Listas!$D$44:$E$48,2,FALSE),"")</f>
        <v/>
      </c>
      <c r="IJ100" s="151" t="str">
        <f t="shared" si="62"/>
        <v/>
      </c>
      <c r="IK100" s="151" t="str">
        <f t="shared" si="63"/>
        <v/>
      </c>
      <c r="IL100" s="103"/>
      <c r="IM100" s="142" t="str">
        <f>IFERROR(VLOOKUP('2.Datos'!AT100,Listas!$D$37:$E$41,2,FALSE),"")</f>
        <v/>
      </c>
      <c r="IN100" s="142" t="str">
        <f>IFERROR(VLOOKUP('2.Datos'!AU100,Listas!$D$44:$E$48,2,FALSE),"")</f>
        <v/>
      </c>
      <c r="IO100" s="151" t="str">
        <f t="shared" si="64"/>
        <v/>
      </c>
      <c r="IP100" s="151" t="str">
        <f t="shared" si="65"/>
        <v/>
      </c>
      <c r="IQ100" s="103"/>
      <c r="IR100" s="142" t="str">
        <f>IFERROR(VLOOKUP('2.Datos'!AX100,Listas!$D$37:$E$41,2,FALSE),"")</f>
        <v/>
      </c>
      <c r="IS100" s="142" t="str">
        <f>IFERROR(VLOOKUP('2.Datos'!AY100,Listas!$D$44:$E$48,2,FALSE),"")</f>
        <v/>
      </c>
      <c r="IT100" s="151" t="str">
        <f t="shared" si="66"/>
        <v/>
      </c>
      <c r="IU100" s="151" t="str">
        <f t="shared" si="67"/>
        <v/>
      </c>
      <c r="IV100" s="103"/>
      <c r="IW100" s="142" t="str">
        <f>IFERROR(VLOOKUP('2.Datos'!BB100,Listas!$D$37:$E$41,2,FALSE),"")</f>
        <v/>
      </c>
      <c r="IX100" s="142" t="str">
        <f>IFERROR(VLOOKUP('2.Datos'!BC100,Listas!$D$44:$E$48,2,FALSE),"")</f>
        <v/>
      </c>
      <c r="IY100" s="151" t="str">
        <f t="shared" si="68"/>
        <v/>
      </c>
      <c r="IZ100" s="151" t="str">
        <f t="shared" si="69"/>
        <v/>
      </c>
      <c r="JA100" s="103"/>
      <c r="JB100" s="142" t="str">
        <f>IFERROR(VLOOKUP('2.Datos'!BF100,Listas!$D$37:$E$41,2,FALSE),"")</f>
        <v/>
      </c>
      <c r="JC100" s="142" t="str">
        <f>IFERROR(VLOOKUP('2.Datos'!BG100,Listas!$D$44:$E$48,2,FALSE),"")</f>
        <v/>
      </c>
      <c r="JD100" s="151" t="str">
        <f t="shared" si="70"/>
        <v/>
      </c>
      <c r="JE100" s="151" t="str">
        <f t="shared" si="71"/>
        <v/>
      </c>
      <c r="JF100" s="103"/>
      <c r="JG100" s="142" t="str">
        <f>IFERROR(VLOOKUP('2.Datos'!BJ100,Listas!$D$37:$E$41,2,FALSE),"")</f>
        <v/>
      </c>
      <c r="JH100" s="142" t="str">
        <f>IFERROR(VLOOKUP('2.Datos'!BK100,Listas!$D$44:$E$48,2,FALSE),"")</f>
        <v/>
      </c>
      <c r="JI100" s="151" t="str">
        <f t="shared" si="72"/>
        <v/>
      </c>
      <c r="JJ100" s="151" t="str">
        <f t="shared" si="73"/>
        <v/>
      </c>
      <c r="JK100" s="103"/>
      <c r="JL100" s="142" t="str">
        <f>IFERROR(VLOOKUP('2.Datos'!BN100,Listas!$D$37:$E$41,2,FALSE),"")</f>
        <v/>
      </c>
      <c r="JM100" s="142" t="str">
        <f>IFERROR(VLOOKUP('2.Datos'!BO100,Listas!$D$44:$E$48,2,FALSE),"")</f>
        <v/>
      </c>
      <c r="JN100" s="151" t="str">
        <f t="shared" si="74"/>
        <v/>
      </c>
      <c r="JO100" s="151" t="str">
        <f t="shared" si="75"/>
        <v/>
      </c>
      <c r="JP100" s="103"/>
      <c r="JQ100" s="142" t="str">
        <f>IFERROR(VLOOKUP('2.Datos'!BR100,Listas!$D$37:$E$41,2,FALSE),"")</f>
        <v/>
      </c>
      <c r="JR100" s="142" t="str">
        <f>IFERROR(VLOOKUP('2.Datos'!BS100,Listas!$D$44:$E$48,2,FALSE),"")</f>
        <v/>
      </c>
      <c r="JS100" s="151" t="str">
        <f t="shared" si="76"/>
        <v/>
      </c>
      <c r="JT100" s="151" t="str">
        <f t="shared" si="77"/>
        <v/>
      </c>
      <c r="JU100" s="103"/>
      <c r="JV100" s="142" t="str">
        <f>IFERROR(VLOOKUP('2.Datos'!BV100,Listas!$D$37:$E$41,2,FALSE),"")</f>
        <v/>
      </c>
      <c r="JW100" s="142" t="str">
        <f>IFERROR(VLOOKUP('2.Datos'!BW100,Listas!$D$44:$E$48,2,FALSE),"")</f>
        <v/>
      </c>
      <c r="JX100" s="151" t="str">
        <f t="shared" si="78"/>
        <v/>
      </c>
      <c r="JY100" s="151" t="str">
        <f t="shared" si="79"/>
        <v/>
      </c>
      <c r="JZ100" s="103"/>
      <c r="KA100" s="142" t="str">
        <f>IFERROR(VLOOKUP('2.Datos'!BZ100,Listas!$D$37:$E$41,2,FALSE),"")</f>
        <v/>
      </c>
      <c r="KB100" s="142" t="str">
        <f>IFERROR(VLOOKUP('2.Datos'!CA100,Listas!$D$44:$E$48,2,FALSE),"")</f>
        <v/>
      </c>
      <c r="KC100" s="151" t="str">
        <f t="shared" si="80"/>
        <v/>
      </c>
      <c r="KD100" s="151" t="str">
        <f t="shared" si="81"/>
        <v/>
      </c>
      <c r="KE100" s="103"/>
      <c r="KF100" s="142" t="str">
        <f>IFERROR(VLOOKUP('2.Datos'!CD100,Listas!$D$37:$E$41,2,FALSE),"")</f>
        <v/>
      </c>
      <c r="KG100" s="142" t="str">
        <f>IFERROR(VLOOKUP('2.Datos'!CE100,Listas!$D$44:$E$48,2,FALSE),"")</f>
        <v/>
      </c>
      <c r="KH100" s="151" t="str">
        <f t="shared" si="82"/>
        <v/>
      </c>
      <c r="KI100" s="151" t="str">
        <f t="shared" si="83"/>
        <v/>
      </c>
      <c r="KJ100" s="103"/>
      <c r="KK100" s="142" t="str">
        <f>IFERROR(VLOOKUP('2.Datos'!CH100,Listas!$D$37:$E$41,2,FALSE),"")</f>
        <v/>
      </c>
      <c r="KL100" s="142" t="str">
        <f>IFERROR(VLOOKUP('2.Datos'!CI100,Listas!$D$44:$E$48,2,FALSE),"")</f>
        <v/>
      </c>
      <c r="KM100" s="151" t="str">
        <f t="shared" si="84"/>
        <v/>
      </c>
      <c r="KN100" s="151" t="str">
        <f t="shared" si="85"/>
        <v/>
      </c>
      <c r="KO100" s="103"/>
      <c r="KP100" s="142" t="str">
        <f>IFERROR(VLOOKUP('2.Datos'!CL100,Listas!$D$37:$E$41,2,FALSE),"")</f>
        <v/>
      </c>
      <c r="KQ100" s="142" t="str">
        <f>IFERROR(VLOOKUP('2.Datos'!CM100,Listas!$D$44:$E$48,2,FALSE),"")</f>
        <v/>
      </c>
      <c r="KR100" s="151" t="str">
        <f t="shared" si="86"/>
        <v/>
      </c>
      <c r="KS100" s="151" t="str">
        <f t="shared" si="87"/>
        <v/>
      </c>
      <c r="KT100" s="103"/>
      <c r="KU100" s="142" t="str">
        <f>IFERROR(VLOOKUP('2.Datos'!CP100,Listas!$D$37:$E$41,2,FALSE),"")</f>
        <v/>
      </c>
      <c r="KV100" s="142" t="str">
        <f>IFERROR(VLOOKUP('2.Datos'!CQ100,Listas!$D$44:$E$48,2,FALSE),"")</f>
        <v/>
      </c>
      <c r="KW100" s="151" t="str">
        <f t="shared" si="88"/>
        <v/>
      </c>
      <c r="KX100" s="151" t="str">
        <f t="shared" si="89"/>
        <v/>
      </c>
      <c r="KY100" s="103"/>
      <c r="KZ100" s="142" t="str">
        <f>IFERROR(VLOOKUP('2.Datos'!CT100,Listas!$D$37:$E$41,2,FALSE),"")</f>
        <v/>
      </c>
      <c r="LA100" s="142" t="str">
        <f>IFERROR(VLOOKUP('2.Datos'!CU100,Listas!$D$44:$E$48,2,FALSE),"")</f>
        <v/>
      </c>
      <c r="LB100" s="151" t="str">
        <f t="shared" si="90"/>
        <v/>
      </c>
      <c r="LC100" s="151" t="str">
        <f t="shared" si="91"/>
        <v/>
      </c>
      <c r="LD100" s="103"/>
      <c r="LE100" s="142" t="str">
        <f>IFERROR(VLOOKUP('2.Datos'!CX100,Listas!$D$37:$E$41,2,FALSE),"")</f>
        <v/>
      </c>
      <c r="LF100" s="142" t="str">
        <f>IFERROR(VLOOKUP('2.Datos'!CY100,Listas!$D$44:$E$48,2,FALSE),"")</f>
        <v/>
      </c>
      <c r="LG100" s="151" t="str">
        <f t="shared" si="92"/>
        <v/>
      </c>
      <c r="LH100" s="151" t="str">
        <f t="shared" si="93"/>
        <v/>
      </c>
      <c r="LI100" s="103"/>
      <c r="LJ100" s="142" t="str">
        <f>IFERROR(VLOOKUP('2.Datos'!DB100,Listas!$D$37:$E$41,2,FALSE),"")</f>
        <v/>
      </c>
      <c r="LK100" s="142" t="str">
        <f>IFERROR(VLOOKUP('2.Datos'!DC100,Listas!$D$44:$E$48,2,FALSE),"")</f>
        <v/>
      </c>
      <c r="LL100" s="151" t="str">
        <f t="shared" si="94"/>
        <v/>
      </c>
      <c r="LM100" s="151" t="str">
        <f t="shared" si="95"/>
        <v/>
      </c>
      <c r="LN100" s="103"/>
      <c r="LO100" s="142" t="str">
        <f>IFERROR(VLOOKUP('2.Datos'!DF100,Listas!$D$37:$E$41,2,FALSE),"")</f>
        <v/>
      </c>
      <c r="LP100" s="142" t="str">
        <f>IFERROR(VLOOKUP('2.Datos'!DG100,Listas!$D$44:$E$48,2,FALSE),"")</f>
        <v/>
      </c>
      <c r="LQ100" s="151" t="str">
        <f t="shared" si="96"/>
        <v/>
      </c>
      <c r="LR100" s="151" t="str">
        <f t="shared" si="97"/>
        <v/>
      </c>
      <c r="LS100" s="103"/>
      <c r="LT100" s="142" t="str">
        <f>IFERROR(VLOOKUP('2.Datos'!DJ100,Listas!$D$37:$E$41,2,FALSE),"")</f>
        <v/>
      </c>
      <c r="LU100" s="142" t="str">
        <f>IFERROR(VLOOKUP('2.Datos'!DK100,Listas!$D$44:$E$48,2,FALSE),"")</f>
        <v/>
      </c>
      <c r="LV100" s="151" t="str">
        <f t="shared" si="98"/>
        <v/>
      </c>
      <c r="LW100" s="151" t="str">
        <f t="shared" si="99"/>
        <v/>
      </c>
      <c r="LX100" s="103"/>
      <c r="LY100" s="142" t="str">
        <f>IFERROR(VLOOKUP('2.Datos'!DN100,Listas!$D$37:$E$41,2,FALSE),"")</f>
        <v/>
      </c>
      <c r="LZ100" s="142" t="str">
        <f>IFERROR(VLOOKUP('2.Datos'!DO100,Listas!$D$44:$E$48,2,FALSE),"")</f>
        <v/>
      </c>
      <c r="MA100" s="151" t="str">
        <f t="shared" si="100"/>
        <v/>
      </c>
      <c r="MB100" s="151" t="str">
        <f t="shared" si="101"/>
        <v/>
      </c>
      <c r="MC100" s="103"/>
      <c r="MD100" s="142" t="str">
        <f>IFERROR(VLOOKUP('2.Datos'!DR100,Listas!$D$37:$E$41,2,FALSE),"")</f>
        <v/>
      </c>
      <c r="ME100" s="142" t="str">
        <f>IFERROR(VLOOKUP('2.Datos'!DS100,Listas!$D$44:$E$48,2,FALSE),"")</f>
        <v/>
      </c>
      <c r="MF100" s="151" t="str">
        <f t="shared" si="102"/>
        <v/>
      </c>
      <c r="MG100" s="151" t="str">
        <f t="shared" si="103"/>
        <v/>
      </c>
      <c r="MH100"/>
    </row>
    <row r="101" spans="1:346" ht="46.5" customHeight="1" x14ac:dyDescent="0.25">
      <c r="A101" s="120"/>
      <c r="HR101"/>
      <c r="HS101" s="142" t="str">
        <f>IFERROR(VLOOKUP('2.Datos'!AD101,Listas!$D$37:$E$41,2,FALSE),"")</f>
        <v/>
      </c>
      <c r="HT101" s="142" t="str">
        <f>IFERROR(VLOOKUP('2.Datos'!AE101,Listas!$D$44:$E$48,2,FALSE),"")</f>
        <v/>
      </c>
      <c r="HU101" s="151" t="str">
        <f t="shared" si="56"/>
        <v/>
      </c>
      <c r="HV101" s="151" t="str">
        <f t="shared" si="57"/>
        <v/>
      </c>
      <c r="HW101" s="103"/>
      <c r="HX101" s="142" t="str">
        <f>IFERROR(VLOOKUP('2.Datos'!AH101,Listas!$D$37:$E$41,2,FALSE),"")</f>
        <v/>
      </c>
      <c r="HY101" s="142" t="str">
        <f>IFERROR(VLOOKUP('2.Datos'!AI101,Listas!$D$44:$E$48,2,FALSE),"")</f>
        <v/>
      </c>
      <c r="HZ101" s="151" t="str">
        <f t="shared" si="58"/>
        <v/>
      </c>
      <c r="IA101" s="151" t="str">
        <f t="shared" si="59"/>
        <v/>
      </c>
      <c r="IB101" s="103"/>
      <c r="IC101" s="142" t="str">
        <f>IFERROR(VLOOKUP('2.Datos'!AL101,Listas!$D$37:$E$41,2,FALSE),"")</f>
        <v/>
      </c>
      <c r="ID101" s="142" t="str">
        <f>IFERROR(VLOOKUP('2.Datos'!AM101,Listas!$D$44:$E$48,2,FALSE),"")</f>
        <v/>
      </c>
      <c r="IE101" s="151" t="str">
        <f t="shared" si="60"/>
        <v/>
      </c>
      <c r="IF101" s="151" t="str">
        <f t="shared" si="61"/>
        <v/>
      </c>
      <c r="IG101" s="103"/>
      <c r="IH101" s="142" t="str">
        <f>IFERROR(VLOOKUP('2.Datos'!AP101,Listas!$D$37:$E$41,2,FALSE),"")</f>
        <v/>
      </c>
      <c r="II101" s="142" t="str">
        <f>IFERROR(VLOOKUP('2.Datos'!AQ101,Listas!$D$44:$E$48,2,FALSE),"")</f>
        <v/>
      </c>
      <c r="IJ101" s="151" t="str">
        <f t="shared" si="62"/>
        <v/>
      </c>
      <c r="IK101" s="151" t="str">
        <f t="shared" si="63"/>
        <v/>
      </c>
      <c r="IL101" s="103"/>
      <c r="IM101" s="142" t="str">
        <f>IFERROR(VLOOKUP('2.Datos'!AT101,Listas!$D$37:$E$41,2,FALSE),"")</f>
        <v/>
      </c>
      <c r="IN101" s="142" t="str">
        <f>IFERROR(VLOOKUP('2.Datos'!AU101,Listas!$D$44:$E$48,2,FALSE),"")</f>
        <v/>
      </c>
      <c r="IO101" s="151" t="str">
        <f t="shared" si="64"/>
        <v/>
      </c>
      <c r="IP101" s="151" t="str">
        <f t="shared" si="65"/>
        <v/>
      </c>
      <c r="IQ101" s="103"/>
      <c r="IR101" s="142" t="str">
        <f>IFERROR(VLOOKUP('2.Datos'!AX101,Listas!$D$37:$E$41,2,FALSE),"")</f>
        <v/>
      </c>
      <c r="IS101" s="142" t="str">
        <f>IFERROR(VLOOKUP('2.Datos'!AY101,Listas!$D$44:$E$48,2,FALSE),"")</f>
        <v/>
      </c>
      <c r="IT101" s="151" t="str">
        <f t="shared" si="66"/>
        <v/>
      </c>
      <c r="IU101" s="151" t="str">
        <f t="shared" si="67"/>
        <v/>
      </c>
      <c r="IV101" s="103"/>
      <c r="IW101" s="142" t="str">
        <f>IFERROR(VLOOKUP('2.Datos'!BB101,Listas!$D$37:$E$41,2,FALSE),"")</f>
        <v/>
      </c>
      <c r="IX101" s="142" t="str">
        <f>IFERROR(VLOOKUP('2.Datos'!BC101,Listas!$D$44:$E$48,2,FALSE),"")</f>
        <v/>
      </c>
      <c r="IY101" s="151" t="str">
        <f t="shared" si="68"/>
        <v/>
      </c>
      <c r="IZ101" s="151" t="str">
        <f t="shared" si="69"/>
        <v/>
      </c>
      <c r="JA101" s="103"/>
      <c r="JB101" s="142" t="str">
        <f>IFERROR(VLOOKUP('2.Datos'!BF101,Listas!$D$37:$E$41,2,FALSE),"")</f>
        <v/>
      </c>
      <c r="JC101" s="142" t="str">
        <f>IFERROR(VLOOKUP('2.Datos'!BG101,Listas!$D$44:$E$48,2,FALSE),"")</f>
        <v/>
      </c>
      <c r="JD101" s="151" t="str">
        <f t="shared" si="70"/>
        <v/>
      </c>
      <c r="JE101" s="151" t="str">
        <f t="shared" si="71"/>
        <v/>
      </c>
      <c r="JF101" s="103"/>
      <c r="JG101" s="142" t="str">
        <f>IFERROR(VLOOKUP('2.Datos'!BJ101,Listas!$D$37:$E$41,2,FALSE),"")</f>
        <v/>
      </c>
      <c r="JH101" s="142" t="str">
        <f>IFERROR(VLOOKUP('2.Datos'!BK101,Listas!$D$44:$E$48,2,FALSE),"")</f>
        <v/>
      </c>
      <c r="JI101" s="151" t="str">
        <f t="shared" si="72"/>
        <v/>
      </c>
      <c r="JJ101" s="151" t="str">
        <f t="shared" si="73"/>
        <v/>
      </c>
      <c r="JK101" s="103"/>
      <c r="JL101" s="142" t="str">
        <f>IFERROR(VLOOKUP('2.Datos'!BN101,Listas!$D$37:$E$41,2,FALSE),"")</f>
        <v/>
      </c>
      <c r="JM101" s="142" t="str">
        <f>IFERROR(VLOOKUP('2.Datos'!BO101,Listas!$D$44:$E$48,2,FALSE),"")</f>
        <v/>
      </c>
      <c r="JN101" s="151" t="str">
        <f t="shared" si="74"/>
        <v/>
      </c>
      <c r="JO101" s="151" t="str">
        <f t="shared" si="75"/>
        <v/>
      </c>
      <c r="JP101" s="103"/>
      <c r="JQ101" s="142" t="str">
        <f>IFERROR(VLOOKUP('2.Datos'!BR101,Listas!$D$37:$E$41,2,FALSE),"")</f>
        <v/>
      </c>
      <c r="JR101" s="142" t="str">
        <f>IFERROR(VLOOKUP('2.Datos'!BS101,Listas!$D$44:$E$48,2,FALSE),"")</f>
        <v/>
      </c>
      <c r="JS101" s="151" t="str">
        <f t="shared" si="76"/>
        <v/>
      </c>
      <c r="JT101" s="151" t="str">
        <f t="shared" si="77"/>
        <v/>
      </c>
      <c r="JU101" s="103"/>
      <c r="JV101" s="142" t="str">
        <f>IFERROR(VLOOKUP('2.Datos'!BV101,Listas!$D$37:$E$41,2,FALSE),"")</f>
        <v/>
      </c>
      <c r="JW101" s="142" t="str">
        <f>IFERROR(VLOOKUP('2.Datos'!BW101,Listas!$D$44:$E$48,2,FALSE),"")</f>
        <v/>
      </c>
      <c r="JX101" s="151" t="str">
        <f t="shared" si="78"/>
        <v/>
      </c>
      <c r="JY101" s="151" t="str">
        <f t="shared" si="79"/>
        <v/>
      </c>
      <c r="JZ101" s="103"/>
      <c r="KA101" s="142" t="str">
        <f>IFERROR(VLOOKUP('2.Datos'!BZ101,Listas!$D$37:$E$41,2,FALSE),"")</f>
        <v/>
      </c>
      <c r="KB101" s="142" t="str">
        <f>IFERROR(VLOOKUP('2.Datos'!CA101,Listas!$D$44:$E$48,2,FALSE),"")</f>
        <v/>
      </c>
      <c r="KC101" s="151" t="str">
        <f t="shared" si="80"/>
        <v/>
      </c>
      <c r="KD101" s="151" t="str">
        <f t="shared" si="81"/>
        <v/>
      </c>
      <c r="KE101" s="103"/>
      <c r="KF101" s="142" t="str">
        <f>IFERROR(VLOOKUP('2.Datos'!CD101,Listas!$D$37:$E$41,2,FALSE),"")</f>
        <v/>
      </c>
      <c r="KG101" s="142" t="str">
        <f>IFERROR(VLOOKUP('2.Datos'!CE101,Listas!$D$44:$E$48,2,FALSE),"")</f>
        <v/>
      </c>
      <c r="KH101" s="151" t="str">
        <f t="shared" si="82"/>
        <v/>
      </c>
      <c r="KI101" s="151" t="str">
        <f t="shared" si="83"/>
        <v/>
      </c>
      <c r="KJ101" s="103"/>
      <c r="KK101" s="142" t="str">
        <f>IFERROR(VLOOKUP('2.Datos'!CH101,Listas!$D$37:$E$41,2,FALSE),"")</f>
        <v/>
      </c>
      <c r="KL101" s="142" t="str">
        <f>IFERROR(VLOOKUP('2.Datos'!CI101,Listas!$D$44:$E$48,2,FALSE),"")</f>
        <v/>
      </c>
      <c r="KM101" s="151" t="str">
        <f t="shared" si="84"/>
        <v/>
      </c>
      <c r="KN101" s="151" t="str">
        <f t="shared" si="85"/>
        <v/>
      </c>
      <c r="KO101" s="103"/>
      <c r="KP101" s="142" t="str">
        <f>IFERROR(VLOOKUP('2.Datos'!CL101,Listas!$D$37:$E$41,2,FALSE),"")</f>
        <v/>
      </c>
      <c r="KQ101" s="142" t="str">
        <f>IFERROR(VLOOKUP('2.Datos'!CM101,Listas!$D$44:$E$48,2,FALSE),"")</f>
        <v/>
      </c>
      <c r="KR101" s="151" t="str">
        <f t="shared" si="86"/>
        <v/>
      </c>
      <c r="KS101" s="151" t="str">
        <f t="shared" si="87"/>
        <v/>
      </c>
      <c r="KT101" s="103"/>
      <c r="KU101" s="142" t="str">
        <f>IFERROR(VLOOKUP('2.Datos'!CP101,Listas!$D$37:$E$41,2,FALSE),"")</f>
        <v/>
      </c>
      <c r="KV101" s="142" t="str">
        <f>IFERROR(VLOOKUP('2.Datos'!CQ101,Listas!$D$44:$E$48,2,FALSE),"")</f>
        <v/>
      </c>
      <c r="KW101" s="151" t="str">
        <f t="shared" si="88"/>
        <v/>
      </c>
      <c r="KX101" s="151" t="str">
        <f t="shared" si="89"/>
        <v/>
      </c>
      <c r="KY101" s="103"/>
      <c r="KZ101" s="142" t="str">
        <f>IFERROR(VLOOKUP('2.Datos'!CT101,Listas!$D$37:$E$41,2,FALSE),"")</f>
        <v/>
      </c>
      <c r="LA101" s="142" t="str">
        <f>IFERROR(VLOOKUP('2.Datos'!CU101,Listas!$D$44:$E$48,2,FALSE),"")</f>
        <v/>
      </c>
      <c r="LB101" s="151" t="str">
        <f t="shared" si="90"/>
        <v/>
      </c>
      <c r="LC101" s="151" t="str">
        <f t="shared" si="91"/>
        <v/>
      </c>
      <c r="LD101" s="103"/>
      <c r="LE101" s="142" t="str">
        <f>IFERROR(VLOOKUP('2.Datos'!CX101,Listas!$D$37:$E$41,2,FALSE),"")</f>
        <v/>
      </c>
      <c r="LF101" s="142" t="str">
        <f>IFERROR(VLOOKUP('2.Datos'!CY101,Listas!$D$44:$E$48,2,FALSE),"")</f>
        <v/>
      </c>
      <c r="LG101" s="151" t="str">
        <f t="shared" si="92"/>
        <v/>
      </c>
      <c r="LH101" s="151" t="str">
        <f t="shared" si="93"/>
        <v/>
      </c>
      <c r="LI101" s="103"/>
      <c r="LJ101" s="142" t="str">
        <f>IFERROR(VLOOKUP('2.Datos'!DB101,Listas!$D$37:$E$41,2,FALSE),"")</f>
        <v/>
      </c>
      <c r="LK101" s="142" t="str">
        <f>IFERROR(VLOOKUP('2.Datos'!DC101,Listas!$D$44:$E$48,2,FALSE),"")</f>
        <v/>
      </c>
      <c r="LL101" s="151" t="str">
        <f t="shared" si="94"/>
        <v/>
      </c>
      <c r="LM101" s="151" t="str">
        <f t="shared" si="95"/>
        <v/>
      </c>
      <c r="LN101" s="103"/>
      <c r="LO101" s="142" t="str">
        <f>IFERROR(VLOOKUP('2.Datos'!DF101,Listas!$D$37:$E$41,2,FALSE),"")</f>
        <v/>
      </c>
      <c r="LP101" s="142" t="str">
        <f>IFERROR(VLOOKUP('2.Datos'!DG101,Listas!$D$44:$E$48,2,FALSE),"")</f>
        <v/>
      </c>
      <c r="LQ101" s="151" t="str">
        <f t="shared" si="96"/>
        <v/>
      </c>
      <c r="LR101" s="151" t="str">
        <f t="shared" si="97"/>
        <v/>
      </c>
      <c r="LS101" s="103"/>
      <c r="LT101" s="142" t="str">
        <f>IFERROR(VLOOKUP('2.Datos'!DJ101,Listas!$D$37:$E$41,2,FALSE),"")</f>
        <v/>
      </c>
      <c r="LU101" s="142" t="str">
        <f>IFERROR(VLOOKUP('2.Datos'!DK101,Listas!$D$44:$E$48,2,FALSE),"")</f>
        <v/>
      </c>
      <c r="LV101" s="151" t="str">
        <f t="shared" si="98"/>
        <v/>
      </c>
      <c r="LW101" s="151" t="str">
        <f t="shared" si="99"/>
        <v/>
      </c>
      <c r="LX101" s="103"/>
      <c r="LY101" s="142" t="str">
        <f>IFERROR(VLOOKUP('2.Datos'!DN101,Listas!$D$37:$E$41,2,FALSE),"")</f>
        <v/>
      </c>
      <c r="LZ101" s="142" t="str">
        <f>IFERROR(VLOOKUP('2.Datos'!DO101,Listas!$D$44:$E$48,2,FALSE),"")</f>
        <v/>
      </c>
      <c r="MA101" s="151" t="str">
        <f t="shared" si="100"/>
        <v/>
      </c>
      <c r="MB101" s="151" t="str">
        <f t="shared" si="101"/>
        <v/>
      </c>
      <c r="MC101" s="103"/>
      <c r="MD101" s="142" t="str">
        <f>IFERROR(VLOOKUP('2.Datos'!DR101,Listas!$D$37:$E$41,2,FALSE),"")</f>
        <v/>
      </c>
      <c r="ME101" s="142" t="str">
        <f>IFERROR(VLOOKUP('2.Datos'!DS101,Listas!$D$44:$E$48,2,FALSE),"")</f>
        <v/>
      </c>
      <c r="MF101" s="151" t="str">
        <f t="shared" si="102"/>
        <v/>
      </c>
      <c r="MG101" s="151" t="str">
        <f t="shared" si="103"/>
        <v/>
      </c>
      <c r="MH101"/>
    </row>
    <row r="102" spans="1:346" ht="46.5" customHeight="1" x14ac:dyDescent="0.25">
      <c r="A102" s="120"/>
    </row>
    <row r="103" spans="1:346" ht="46.5" customHeight="1" x14ac:dyDescent="0.25">
      <c r="A103" s="120"/>
    </row>
    <row r="104" spans="1:346" ht="46.5" customHeight="1" x14ac:dyDescent="0.25">
      <c r="A104" s="120"/>
    </row>
    <row r="105" spans="1:346" ht="46.5" customHeight="1" x14ac:dyDescent="0.25">
      <c r="A105" s="120"/>
    </row>
    <row r="106" spans="1:346" ht="46.5" customHeight="1" x14ac:dyDescent="0.25">
      <c r="A106" s="120"/>
    </row>
    <row r="107" spans="1:346" ht="46.5" customHeight="1" x14ac:dyDescent="0.25">
      <c r="A107" s="120"/>
    </row>
  </sheetData>
  <sheetProtection formatCells="0" formatColumns="0" formatRows="0" insertHyperlinks="0" sort="0" autoFilter="0" pivotTables="0"/>
  <autoFilter ref="A2:DT100" xr:uid="{41E083B3-BD22-4D2B-97E6-929BDCAF688D}"/>
  <mergeCells count="49">
    <mergeCell ref="AC1:AE1"/>
    <mergeCell ref="AG1:AI1"/>
    <mergeCell ref="DQ1:DS1"/>
    <mergeCell ref="DM1:DO1"/>
    <mergeCell ref="DI1:DK1"/>
    <mergeCell ref="DE1:DG1"/>
    <mergeCell ref="DA1:DC1"/>
    <mergeCell ref="CW1:CY1"/>
    <mergeCell ref="CS1:CU1"/>
    <mergeCell ref="CO1:CQ1"/>
    <mergeCell ref="CK1:CM1"/>
    <mergeCell ref="CG1:CI1"/>
    <mergeCell ref="CC1:CE1"/>
    <mergeCell ref="BY1:CA1"/>
    <mergeCell ref="BU1:BW1"/>
    <mergeCell ref="BQ1:BS1"/>
    <mergeCell ref="AS1:AU1"/>
    <mergeCell ref="HN1:HP1"/>
    <mergeCell ref="AO1:AQ1"/>
    <mergeCell ref="AK1:AM1"/>
    <mergeCell ref="BM1:BO1"/>
    <mergeCell ref="BI1:BK1"/>
    <mergeCell ref="BE1:BG1"/>
    <mergeCell ref="BA1:BC1"/>
    <mergeCell ref="AW1:AY1"/>
    <mergeCell ref="MD1:MF1"/>
    <mergeCell ref="LY1:MA1"/>
    <mergeCell ref="LT1:LV1"/>
    <mergeCell ref="LO1:LQ1"/>
    <mergeCell ref="LJ1:LL1"/>
    <mergeCell ref="LE1:LG1"/>
    <mergeCell ref="KZ1:LB1"/>
    <mergeCell ref="KU1:KW1"/>
    <mergeCell ref="KP1:KR1"/>
    <mergeCell ref="KK1:KM1"/>
    <mergeCell ref="KF1:KH1"/>
    <mergeCell ref="KA1:KC1"/>
    <mergeCell ref="JV1:JX1"/>
    <mergeCell ref="JQ1:JS1"/>
    <mergeCell ref="JL1:JN1"/>
    <mergeCell ref="IH1:IJ1"/>
    <mergeCell ref="IC1:IE1"/>
    <mergeCell ref="HX1:HZ1"/>
    <mergeCell ref="HS1:HU1"/>
    <mergeCell ref="JG1:JI1"/>
    <mergeCell ref="JB1:JD1"/>
    <mergeCell ref="IW1:IY1"/>
    <mergeCell ref="IR1:IT1"/>
    <mergeCell ref="IM1:IO1"/>
  </mergeCells>
  <conditionalFormatting sqref="AF3:AF100 AN3:AN100 AR3:AR100 AV3:AV100 AZ3:AZ100 BD3:BD100 BH3:BH100 BL3:BL100 BP3:BP100 BT3:BT100 BX3:BX100 CB3:CB100 CF3:CF100 CJ3:CJ100 CN3:CN100 CR3:CR100 CV3:CV100 CZ3:CZ100 DD3:DD100 DH3:DH100 DL3:DL100 DP3:DP100 DT3:DT100 Y3:Z9 X15:Z100 Y13:Z14 AJ3:AJ100">
    <cfRule type="containsText" dxfId="153" priority="173" operator="containsText" text="Extremo">
      <formula>NOT(ISERROR(SEARCH("Extremo",X3)))</formula>
    </cfRule>
    <cfRule type="containsText" dxfId="152" priority="174" operator="containsText" text="Alto">
      <formula>NOT(ISERROR(SEARCH("Alto",X3)))</formula>
    </cfRule>
    <cfRule type="containsText" dxfId="151" priority="175" operator="containsText" text="Tolerable">
      <formula>NOT(ISERROR(SEARCH("Tolerable",X3)))</formula>
    </cfRule>
    <cfRule type="containsText" dxfId="150" priority="176" operator="containsText" text="Aceptable">
      <formula>NOT(ISERROR(SEARCH("Aceptable",X3)))</formula>
    </cfRule>
  </conditionalFormatting>
  <conditionalFormatting sqref="X3:X14">
    <cfRule type="containsText" dxfId="149" priority="25" operator="containsText" text="Extremo">
      <formula>NOT(ISERROR(SEARCH("Extremo",X3)))</formula>
    </cfRule>
    <cfRule type="containsText" dxfId="148" priority="26" operator="containsText" text="Alto">
      <formula>NOT(ISERROR(SEARCH("Alto",X3)))</formula>
    </cfRule>
    <cfRule type="containsText" dxfId="147" priority="27" operator="containsText" text="Tolerable">
      <formula>NOT(ISERROR(SEARCH("Tolerable",X3)))</formula>
    </cfRule>
    <cfRule type="containsText" dxfId="146" priority="28" operator="containsText" text="Aceptable">
      <formula>NOT(ISERROR(SEARCH("Aceptable",X3)))</formula>
    </cfRule>
  </conditionalFormatting>
  <conditionalFormatting sqref="Y10:Z12">
    <cfRule type="containsText" dxfId="145" priority="21" operator="containsText" text="Extremo">
      <formula>NOT(ISERROR(SEARCH("Extremo",Y10)))</formula>
    </cfRule>
    <cfRule type="containsText" dxfId="144" priority="22" operator="containsText" text="Alto">
      <formula>NOT(ISERROR(SEARCH("Alto",Y10)))</formula>
    </cfRule>
    <cfRule type="containsText" dxfId="143" priority="23" operator="containsText" text="Tolerable">
      <formula>NOT(ISERROR(SEARCH("Tolerable",Y10)))</formula>
    </cfRule>
    <cfRule type="containsText" dxfId="142" priority="24" operator="containsText" text="Aceptable">
      <formula>NOT(ISERROR(SEARCH("Aceptable",Y10)))</formula>
    </cfRule>
  </conditionalFormatting>
  <conditionalFormatting sqref="W24">
    <cfRule type="containsText" dxfId="141" priority="17" operator="containsText" text="Extremo">
      <formula>NOT(ISERROR(SEARCH("Extremo",W24)))</formula>
    </cfRule>
    <cfRule type="containsText" dxfId="140" priority="18" operator="containsText" text="Alto">
      <formula>NOT(ISERROR(SEARCH("Alto",W24)))</formula>
    </cfRule>
    <cfRule type="containsText" dxfId="139" priority="19" operator="containsText" text="Tolerable">
      <formula>NOT(ISERROR(SEARCH("Tolerable",W24)))</formula>
    </cfRule>
    <cfRule type="containsText" dxfId="138" priority="20" operator="containsText" text="Aceptable">
      <formula>NOT(ISERROR(SEARCH("Aceptable",W24)))</formula>
    </cfRule>
  </conditionalFormatting>
  <conditionalFormatting sqref="AI24">
    <cfRule type="containsText" dxfId="137" priority="9" operator="containsText" text="Extremo">
      <formula>NOT(ISERROR(SEARCH("Extremo",AI24)))</formula>
    </cfRule>
    <cfRule type="containsText" dxfId="136" priority="10" operator="containsText" text="Alto">
      <formula>NOT(ISERROR(SEARCH("Alto",AI24)))</formula>
    </cfRule>
    <cfRule type="containsText" dxfId="135" priority="11" operator="containsText" text="Tolerable">
      <formula>NOT(ISERROR(SEARCH("Tolerable",AI24)))</formula>
    </cfRule>
    <cfRule type="containsText" dxfId="134" priority="12" operator="containsText" text="Aceptable">
      <formula>NOT(ISERROR(SEARCH("Aceptable",AI24)))</formula>
    </cfRule>
  </conditionalFormatting>
  <conditionalFormatting sqref="AE27">
    <cfRule type="containsText" dxfId="133" priority="5" operator="containsText" text="Extremo">
      <formula>NOT(ISERROR(SEARCH("Extremo",AE27)))</formula>
    </cfRule>
    <cfRule type="containsText" dxfId="132" priority="6" operator="containsText" text="Alto">
      <formula>NOT(ISERROR(SEARCH("Alto",AE27)))</formula>
    </cfRule>
    <cfRule type="containsText" dxfId="131" priority="7" operator="containsText" text="Tolerable">
      <formula>NOT(ISERROR(SEARCH("Tolerable",AE27)))</formula>
    </cfRule>
    <cfRule type="containsText" dxfId="130" priority="8" operator="containsText" text="Aceptable">
      <formula>NOT(ISERROR(SEARCH("Aceptable",AE27)))</formula>
    </cfRule>
  </conditionalFormatting>
  <conditionalFormatting sqref="AE24">
    <cfRule type="containsText" dxfId="129" priority="1" operator="containsText" text="Extremo">
      <formula>NOT(ISERROR(SEARCH("Extremo",AE24)))</formula>
    </cfRule>
    <cfRule type="containsText" dxfId="128" priority="2" operator="containsText" text="Alto">
      <formula>NOT(ISERROR(SEARCH("Alto",AE24)))</formula>
    </cfRule>
    <cfRule type="containsText" dxfId="127" priority="3" operator="containsText" text="Tolerable">
      <formula>NOT(ISERROR(SEARCH("Tolerable",AE24)))</formula>
    </cfRule>
    <cfRule type="containsText" dxfId="126" priority="4" operator="containsText" text="Aceptable">
      <formula>NOT(ISERROR(SEARCH("Aceptable",AE24)))</formula>
    </cfRule>
  </conditionalFormatting>
  <dataValidations count="10">
    <dataValidation type="list" allowBlank="1" showInputMessage="1" showErrorMessage="1" sqref="DN3:DN100 DJ3:DJ100 DF3:DF100 DB3:DB100 CX3:CX100 CT3:CT100 CP3:CP100 CL3:CL100 CH3:CH100 CD3:CD100 BZ3:BZ100 BV3:BV100 BN3:BN100 BJ3:BJ100 BF3:BF100 BB3:BB100 AX3:AX100 AT3:AT100 AL3:AL100 AH3:AH100 AD3:AD100 DR3:DR100 BR3:BR100 V3:V100 AP3:AP100" xr:uid="{00000000-0002-0000-0100-000000000000}">
      <formula1>Probabilidad</formula1>
    </dataValidation>
    <dataValidation type="list" allowBlank="1" showInputMessage="1" showErrorMessage="1" sqref="DO3:DO100 DK3:DK100 DG3:DG100 DC3:DC100 CY3:CY100 CU3:CU100 CQ3:CQ100 CM3:CM100 CI3:CI100 CE3:CE100 CA3:CA100 BW3:BW100 BO3:BO100 BK3:BK100 BG3:BG100 BC3:BC100 AY3:AY100 AU3:AU100 AM3:AM100 AI3:AI100 AE3:AE100 DS3:DS100 BS3:BS100 W3:W100 AQ3:AQ100" xr:uid="{00000000-0002-0000-0100-000001000000}">
      <formula1>Consecuencia</formula1>
    </dataValidation>
    <dataValidation type="list" allowBlank="1" showInputMessage="1" showErrorMessage="1" sqref="G17:G100 G3:G14" xr:uid="{00000000-0002-0000-0100-000002000000}">
      <formula1>Origen</formula1>
    </dataValidation>
    <dataValidation type="list" allowBlank="1" showInputMessage="1" showErrorMessage="1" sqref="L3:L100" xr:uid="{00000000-0002-0000-0100-000003000000}">
      <formula1>Controles</formula1>
    </dataValidation>
    <dataValidation type="list" allowBlank="1" showErrorMessage="1" prompt="Seleccione de la lista, el objeto de Impacto correspondiente" sqref="M3:M100" xr:uid="{00000000-0002-0000-0100-000004000000}">
      <formula1>Impacto</formula1>
    </dataValidation>
    <dataValidation type="list" allowBlank="1" showInputMessage="1" showErrorMessage="1" sqref="B3:B100" xr:uid="{00000000-0002-0000-0100-000005000000}">
      <formula1>Fases</formula1>
    </dataValidation>
    <dataValidation type="list" allowBlank="1" showInputMessage="1" showErrorMessage="1" sqref="C3:C100" xr:uid="{00000000-0002-0000-0100-000006000000}">
      <formula1>Categorías</formula1>
    </dataValidation>
    <dataValidation type="list" allowBlank="1" showInputMessage="1" showErrorMessage="1" sqref="E26:E101" xr:uid="{00000000-0002-0000-0100-000008000000}">
      <formula1>biblioteca</formula1>
    </dataValidation>
    <dataValidation type="list" allowBlank="1" showInputMessage="1" showErrorMessage="1" sqref="D3:D100" xr:uid="{00000000-0002-0000-0100-000009000000}">
      <formula1>INDIRECT(C3)</formula1>
    </dataValidation>
    <dataValidation type="list" allowBlank="1" showInputMessage="1" showErrorMessage="1" sqref="N3:U100" xr:uid="{00000000-0002-0000-0100-000007000000}">
      <formula1>"1,0"</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92D050"/>
  </sheetPr>
  <dimension ref="A1:AG583"/>
  <sheetViews>
    <sheetView zoomScale="67" zoomScaleNormal="67" workbookViewId="0">
      <pane ySplit="1" topLeftCell="A47" activePane="bottomLeft" state="frozen"/>
      <selection pane="bottomLeft"/>
    </sheetView>
  </sheetViews>
  <sheetFormatPr baseColWidth="10" defaultRowHeight="15" x14ac:dyDescent="0.25"/>
  <cols>
    <col min="1" max="1" width="10.85546875" customWidth="1"/>
    <col min="2" max="2" width="53.140625" style="249" customWidth="1"/>
    <col min="3" max="3" width="44.85546875" customWidth="1"/>
    <col min="4" max="4" width="36.5703125" customWidth="1"/>
    <col min="5" max="5" width="26.5703125" customWidth="1"/>
    <col min="6" max="6" width="29.85546875" bestFit="1" customWidth="1"/>
    <col min="7" max="7" width="69.85546875" bestFit="1" customWidth="1"/>
    <col min="8" max="8" width="27.5703125" style="281" customWidth="1"/>
    <col min="9" max="9" width="10.85546875" style="289"/>
  </cols>
  <sheetData>
    <row r="1" spans="1:33" ht="44.45" customHeight="1" x14ac:dyDescent="0.25">
      <c r="A1" s="307" t="s">
        <v>159</v>
      </c>
      <c r="B1" s="307" t="s">
        <v>160</v>
      </c>
      <c r="C1" s="307" t="s">
        <v>372</v>
      </c>
      <c r="D1" s="307" t="s">
        <v>316</v>
      </c>
      <c r="E1" s="307" t="s">
        <v>317</v>
      </c>
      <c r="F1" s="307" t="s">
        <v>318</v>
      </c>
      <c r="G1" s="307" t="s">
        <v>319</v>
      </c>
      <c r="H1" s="307" t="s">
        <v>591</v>
      </c>
    </row>
    <row r="2" spans="1:33" ht="150" x14ac:dyDescent="0.25">
      <c r="A2" s="308" t="s">
        <v>379</v>
      </c>
      <c r="B2" s="308" t="str">
        <f>IFERROR(VLOOKUP(A2,'2.Datos'!$A$3:$X$100,6,FALSE),"La celda tiene formula")</f>
        <v>Situación que pueda restar independencia, equidad, u objetividad en las actuaciones  o que puedan llevar a adoptar decisiones o a ejecutar actos que vayan en beneficio propio o de terceros y en detrimento de los intereses de la Entidad.</v>
      </c>
      <c r="C2" s="310" t="s">
        <v>689</v>
      </c>
      <c r="D2" s="318" t="s">
        <v>766</v>
      </c>
      <c r="E2" s="309" t="s">
        <v>498</v>
      </c>
      <c r="F2" s="319" t="s">
        <v>765</v>
      </c>
      <c r="G2" s="312" t="str">
        <f>CONCATENATE($D$1,": ",D2,CHAR(10),$E$1,": ",E2,CHAR(10),$F$1,": ",F2)</f>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2" s="280" t="s">
        <v>588</v>
      </c>
      <c r="K2" s="103"/>
    </row>
    <row r="3" spans="1:33" ht="70.5" customHeight="1" x14ac:dyDescent="0.25">
      <c r="A3" s="308" t="s">
        <v>379</v>
      </c>
      <c r="B3" s="308" t="str">
        <f>IFERROR(VLOOKUP(A3,'2.Datos'!$A$3:$X$100,6,FALSE),"La celda tiene formula")</f>
        <v>Situación que pueda restar independencia, equidad, u objetividad en las actuaciones  o que puedan llevar a adoptar decisiones o a ejecutar actos que vayan en beneficio propio o de terceros y en detrimento de los intereses de la Entidad.</v>
      </c>
      <c r="C3" s="314" t="s">
        <v>717</v>
      </c>
      <c r="D3" s="308" t="s">
        <v>650</v>
      </c>
      <c r="E3" s="309" t="s">
        <v>498</v>
      </c>
      <c r="F3" s="309" t="s">
        <v>767</v>
      </c>
      <c r="G3" s="312" t="str">
        <f t="shared" ref="G3:G74" si="0">CONCATENATE($D$1,": ",D3,CHAR(10),$E$1,": ",E3,CHAR(10),$F$1,": ",F3)</f>
        <v xml:space="preserve">Evidencia: Línea ética contacto transparente- Anticorrupción
Frecuencia de aplicación: Permanente
Responsable de aplicación:  Área de Auditoría- Bibian Yaneth Tobon Rios
Comité de ética </v>
      </c>
      <c r="H3" s="280" t="s">
        <v>588</v>
      </c>
      <c r="K3" s="103"/>
    </row>
    <row r="4" spans="1:33" ht="89.45" customHeight="1" x14ac:dyDescent="0.25">
      <c r="A4" s="308" t="s">
        <v>379</v>
      </c>
      <c r="B4" s="308" t="str">
        <f>IFERROR(VLOOKUP(A4,'2.Datos'!$A$3:$X$100,6,FALSE),"La celda tiene formula")</f>
        <v>Situación que pueda restar independencia, equidad, u objetividad en las actuaciones  o que puedan llevar a adoptar decisiones o a ejecutar actos que vayan en beneficio propio o de terceros y en detrimento de los intereses de la Entidad.</v>
      </c>
      <c r="C4" s="310" t="s">
        <v>768</v>
      </c>
      <c r="D4" s="319" t="s">
        <v>660</v>
      </c>
      <c r="E4" s="319" t="s">
        <v>503</v>
      </c>
      <c r="F4" s="319" t="s">
        <v>769</v>
      </c>
      <c r="G4" s="312" t="str">
        <f t="shared" si="0"/>
        <v>Evidencia: Registros de asistencia, reporte encuestas, formularios diligenciados
Correo electrónico con solicitud de la información
Frecuencia de aplicación: Anual
Responsable de aplicación: Área Financiera-Cumplimiento- Alejandra Raigosa
Área Servicios Corporativos-formación y capacitación- Luis Fernando Alvarez</v>
      </c>
      <c r="H4" s="280" t="s">
        <v>588</v>
      </c>
      <c r="K4" s="103"/>
    </row>
    <row r="5" spans="1:33" ht="123" customHeight="1" x14ac:dyDescent="0.25">
      <c r="A5" s="308" t="s">
        <v>379</v>
      </c>
      <c r="B5" s="308" t="str">
        <f>IFERROR(VLOOKUP(A5,'2.Datos'!$A$3:$X$100,6,FALSE),"La celda tiene formula")</f>
        <v>Situación que pueda restar independencia, equidad, u objetividad en las actuaciones  o que puedan llevar a adoptar decisiones o a ejecutar actos que vayan en beneficio propio o de terceros y en detrimento de los intereses de la Entidad.</v>
      </c>
      <c r="C5" s="310" t="s">
        <v>770</v>
      </c>
      <c r="D5" s="308" t="s">
        <v>520</v>
      </c>
      <c r="E5" s="308" t="s">
        <v>503</v>
      </c>
      <c r="F5" s="308" t="s">
        <v>771</v>
      </c>
      <c r="G5" s="312" t="str">
        <f t="shared" si="0"/>
        <v xml:space="preserve">Evidencia: Tabulación de la Encuesta y Formulario Actualizados, presentación del tema
Frecuencia de aplicación: Anual
Responsable de aplicación: 
Área Financiera-Cumplimiento- Alejandra Raigosa
</v>
      </c>
      <c r="H5" s="280" t="s">
        <v>588</v>
      </c>
      <c r="K5" s="103"/>
      <c r="AG5" t="s">
        <v>588</v>
      </c>
    </row>
    <row r="6" spans="1:33" ht="138.94999999999999" customHeight="1" x14ac:dyDescent="0.25">
      <c r="A6" s="308" t="s">
        <v>379</v>
      </c>
      <c r="B6" s="308" t="str">
        <f>IFERROR(VLOOKUP(A6,'2.Datos'!$A$3:$X$100,6,FALSE),"La celda tiene formula")</f>
        <v>Situación que pueda restar independencia, equidad, u objetividad en las actuaciones  o que puedan llevar a adoptar decisiones o a ejecutar actos que vayan en beneficio propio o de terceros y en detrimento de los intereses de la Entidad.</v>
      </c>
      <c r="C6" s="310" t="s">
        <v>690</v>
      </c>
      <c r="D6" s="308" t="s">
        <v>499</v>
      </c>
      <c r="E6" s="308" t="s">
        <v>500</v>
      </c>
      <c r="F6" s="308" t="s">
        <v>772</v>
      </c>
      <c r="G6" s="312" t="str">
        <f t="shared" si="0"/>
        <v xml:space="preserve">Evidencia: Actas de Reunión de Comité de Contratación
Frecuencia de aplicación: Semanal
Responsable de aplicación: Secretaría General
Suministros -Carlos Arturo España Borja
Soporte Administrativo- Jorge Tabares
</v>
      </c>
      <c r="H6" s="280" t="s">
        <v>588</v>
      </c>
      <c r="K6" s="103"/>
      <c r="AG6" t="s">
        <v>589</v>
      </c>
    </row>
    <row r="7" spans="1:33" ht="90" x14ac:dyDescent="0.25">
      <c r="A7" s="308" t="s">
        <v>379</v>
      </c>
      <c r="B7" s="308" t="str">
        <f>IFERROR(VLOOKUP(A7,'2.Datos'!$A$3:$X$100,6,FALSE),"La celda tiene formula")</f>
        <v>Situación que pueda restar independencia, equidad, u objetividad en las actuaciones  o que puedan llevar a adoptar decisiones o a ejecutar actos que vayan en beneficio propio o de terceros y en detrimento de los intereses de la Entidad.</v>
      </c>
      <c r="C7" s="310" t="s">
        <v>691</v>
      </c>
      <c r="D7" s="308" t="s">
        <v>501</v>
      </c>
      <c r="E7" s="308" t="s">
        <v>542</v>
      </c>
      <c r="F7" s="308" t="s">
        <v>772</v>
      </c>
      <c r="G7" s="312" t="str">
        <f t="shared" si="0"/>
        <v xml:space="preserve">Evidencia: Carta de Declaración de Inhabilidades e incompatibilidades
Frecuencia de aplicación: permanente
Responsable de aplicación: Secretaría General
Suministros -Carlos Arturo España Borja
Soporte Administrativo- Jorge Tabares
</v>
      </c>
      <c r="H7" s="280" t="s">
        <v>588</v>
      </c>
      <c r="K7" s="103"/>
      <c r="AG7" t="s">
        <v>590</v>
      </c>
    </row>
    <row r="8" spans="1:33" ht="138" customHeight="1" x14ac:dyDescent="0.25">
      <c r="A8" s="308" t="s">
        <v>379</v>
      </c>
      <c r="B8" s="308" t="str">
        <f>IFERROR(VLOOKUP(A8,'2.Datos'!$A$3:$X$100,6,FALSE),"La celda tiene formula")</f>
        <v>Situación que pueda restar independencia, equidad, u objetividad en las actuaciones  o que puedan llevar a adoptar decisiones o a ejecutar actos que vayan en beneficio propio o de terceros y en detrimento de los intereses de la Entidad.</v>
      </c>
      <c r="C8" s="310" t="s">
        <v>692</v>
      </c>
      <c r="D8" s="308" t="s">
        <v>504</v>
      </c>
      <c r="E8" s="308" t="s">
        <v>498</v>
      </c>
      <c r="F8" s="308" t="s">
        <v>795</v>
      </c>
      <c r="G8" s="312" t="str">
        <f t="shared" si="0"/>
        <v>Evidencia: Documento de Código de Ética
Página Web Calidad:
https://epmco.sharepoint.com/sites/evm-sgc/Documentos%20compartidos/SGC/MP12/PR38/01PL/C%C3%B3digo-de-Etica.pdf
Frecuencia de aplicación: Permanente
Responsable de aplicación: Servicios Corporativos - Diana Cecilia Bedoya</v>
      </c>
      <c r="H8" s="280" t="s">
        <v>588</v>
      </c>
      <c r="K8" s="103"/>
    </row>
    <row r="9" spans="1:33" ht="215.45" customHeight="1" x14ac:dyDescent="0.25">
      <c r="A9" s="308" t="s">
        <v>379</v>
      </c>
      <c r="B9" s="308" t="str">
        <f>IFERROR(VLOOKUP(A9,'2.Datos'!$A$3:$X$100,6,FALSE),"La celda tiene formula")</f>
        <v>Situación que pueda restar independencia, equidad, u objetividad en las actuaciones  o que puedan llevar a adoptar decisiones o a ejecutar actos que vayan en beneficio propio o de terceros y en detrimento de los intereses de la Entidad.</v>
      </c>
      <c r="C9" s="310" t="s">
        <v>675</v>
      </c>
      <c r="D9" s="308" t="s">
        <v>737</v>
      </c>
      <c r="E9" s="308" t="s">
        <v>738</v>
      </c>
      <c r="F9" s="308" t="s">
        <v>796</v>
      </c>
      <c r="G9" s="312" t="str">
        <f t="shared" si="0"/>
        <v xml:space="preserve">Evidencia: Manual de conflictos de intereses
Guia para la identificación de conflictos
formulario de declaración de conflictos de intereses
Frecuencia de aplicación: Cada vez que se requiera
Responsable de aplicación: 
Finaciera- Cumplimiento- Alejandra Raigosa
</v>
      </c>
      <c r="H9" s="280" t="s">
        <v>588</v>
      </c>
      <c r="K9" s="103"/>
    </row>
    <row r="10" spans="1:33" ht="75" x14ac:dyDescent="0.25">
      <c r="A10" s="310" t="s">
        <v>379</v>
      </c>
      <c r="B10" s="310" t="str">
        <f>IFERROR(VLOOKUP(A10,'2.Datos'!$A$3:$X$100,6,FALSE),"La celda tiene formula")</f>
        <v>Situación que pueda restar independencia, equidad, u objetividad en las actuaciones  o que puedan llevar a adoptar decisiones o a ejecutar actos que vayan en beneficio propio o de terceros y en detrimento de los intereses de la Entidad.</v>
      </c>
      <c r="C10" s="310" t="s">
        <v>754</v>
      </c>
      <c r="D10" s="310" t="s">
        <v>755</v>
      </c>
      <c r="E10" s="308" t="s">
        <v>738</v>
      </c>
      <c r="F10" s="308" t="s">
        <v>777</v>
      </c>
      <c r="G10" s="320" t="str">
        <f t="shared" si="0"/>
        <v>Evidencia: Reglamento interno
Frecuencia de aplicación: Cada vez que se requiera
Responsable de aplicación: Servicios corporativos- Luis Fernando Alvarez</v>
      </c>
      <c r="H10" s="280" t="s">
        <v>588</v>
      </c>
      <c r="K10" s="103"/>
    </row>
    <row r="11" spans="1:33" ht="160.5" customHeight="1" x14ac:dyDescent="0.25">
      <c r="A11" s="310" t="s">
        <v>385</v>
      </c>
      <c r="B11" s="308" t="str">
        <f>IFERROR(VLOOKUP(A11,'2.Datos'!$A$3:$X$100,6,FALSE),"La celda tiene formula")</f>
        <v xml:space="preserve">Ofrecer, prometer, dar o aceptar regalos, invitaciones o favores (hospitalidades) a cambio de realizar u omitir un acto inherente a su cargo.
</v>
      </c>
      <c r="C11" s="310" t="s">
        <v>689</v>
      </c>
      <c r="D11" s="318" t="s">
        <v>766</v>
      </c>
      <c r="E11" s="309" t="s">
        <v>498</v>
      </c>
      <c r="F11" s="319" t="s">
        <v>765</v>
      </c>
      <c r="G11" s="312" t="str">
        <f t="shared" si="0"/>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11" s="280" t="s">
        <v>588</v>
      </c>
      <c r="K11" s="103"/>
    </row>
    <row r="12" spans="1:33" ht="207.95" customHeight="1" x14ac:dyDescent="0.25">
      <c r="A12" s="308" t="s">
        <v>385</v>
      </c>
      <c r="B12" s="308" t="str">
        <f>IFERROR(VLOOKUP(A12,'2.Datos'!$A$3:$X$100,6,FALSE),"La celda tiene formula")</f>
        <v xml:space="preserve">Ofrecer, prometer, dar o aceptar regalos, invitaciones o favores (hospitalidades) a cambio de realizar u omitir un acto inherente a su cargo.
</v>
      </c>
      <c r="C12" s="314" t="s">
        <v>717</v>
      </c>
      <c r="D12" s="308" t="s">
        <v>650</v>
      </c>
      <c r="E12" s="309" t="s">
        <v>498</v>
      </c>
      <c r="F12" s="309" t="s">
        <v>767</v>
      </c>
      <c r="G12" s="312" t="str">
        <f t="shared" si="0"/>
        <v xml:space="preserve">Evidencia: Línea ética contacto transparente- Anticorrupción
Frecuencia de aplicación: Permanente
Responsable de aplicación:  Área de Auditoría- Bibian Yaneth Tobon Rios
Comité de ética </v>
      </c>
      <c r="H12" s="280" t="s">
        <v>588</v>
      </c>
      <c r="K12" s="103"/>
    </row>
    <row r="13" spans="1:33" ht="90" x14ac:dyDescent="0.25">
      <c r="A13" s="308" t="s">
        <v>385</v>
      </c>
      <c r="B13" s="308" t="str">
        <f>IFERROR(VLOOKUP(A13,'2.Datos'!$A$3:$X$100,6,FALSE),"La celda tiene formula")</f>
        <v xml:space="preserve">Ofrecer, prometer, dar o aceptar regalos, invitaciones o favores (hospitalidades) a cambio de realizar u omitir un acto inherente a su cargo.
</v>
      </c>
      <c r="C13" s="310" t="s">
        <v>691</v>
      </c>
      <c r="D13" s="308" t="s">
        <v>501</v>
      </c>
      <c r="E13" s="308" t="s">
        <v>542</v>
      </c>
      <c r="F13" s="308" t="s">
        <v>772</v>
      </c>
      <c r="G13" s="312" t="str">
        <f t="shared" si="0"/>
        <v xml:space="preserve">Evidencia: Carta de Declaración de Inhabilidades e incompatibilidades
Frecuencia de aplicación: permanente
Responsable de aplicación: Secretaría General
Suministros -Carlos Arturo España Borja
Soporte Administrativo- Jorge Tabares
</v>
      </c>
      <c r="H13" s="280" t="s">
        <v>588</v>
      </c>
      <c r="K13" s="103"/>
    </row>
    <row r="14" spans="1:33" ht="110.45" customHeight="1" x14ac:dyDescent="0.25">
      <c r="A14" s="308" t="s">
        <v>385</v>
      </c>
      <c r="B14" s="308" t="str">
        <f>IFERROR(VLOOKUP(A14,'2.Datos'!$A$3:$X$100,6,FALSE),"La celda tiene formula")</f>
        <v xml:space="preserve">Ofrecer, prometer, dar o aceptar regalos, invitaciones o favores (hospitalidades) a cambio de realizar u omitir un acto inherente a su cargo.
</v>
      </c>
      <c r="C14" s="310" t="s">
        <v>692</v>
      </c>
      <c r="D14" s="308" t="s">
        <v>504</v>
      </c>
      <c r="E14" s="308" t="s">
        <v>498</v>
      </c>
      <c r="F14" s="308" t="s">
        <v>795</v>
      </c>
      <c r="G14" s="312" t="str">
        <f t="shared" si="0"/>
        <v>Evidencia: Documento de Código de Ética
Página Web Calidad:
https://epmco.sharepoint.com/sites/evm-sgc/Documentos%20compartidos/SGC/MP12/PR38/01PL/C%C3%B3digo-de-Etica.pdf
Frecuencia de aplicación: Permanente
Responsable de aplicación: Servicios Corporativos - Diana Cecilia Bedoya</v>
      </c>
      <c r="H14" s="280" t="s">
        <v>588</v>
      </c>
      <c r="K14" s="103"/>
    </row>
    <row r="15" spans="1:33" ht="132.94999999999999" customHeight="1" x14ac:dyDescent="0.25">
      <c r="A15" s="308" t="s">
        <v>385</v>
      </c>
      <c r="B15" s="308" t="str">
        <f>IFERROR(VLOOKUP(A15,'2.Datos'!$A$3:$X$100,6,FALSE),"La celda tiene formula")</f>
        <v xml:space="preserve">Ofrecer, prometer, dar o aceptar regalos, invitaciones o favores (hospitalidades) a cambio de realizar u omitir un acto inherente a su cargo.
</v>
      </c>
      <c r="C15" s="310" t="s">
        <v>690</v>
      </c>
      <c r="D15" s="308" t="s">
        <v>499</v>
      </c>
      <c r="E15" s="308" t="s">
        <v>500</v>
      </c>
      <c r="F15" s="308" t="s">
        <v>772</v>
      </c>
      <c r="G15" s="312" t="str">
        <f t="shared" si="0"/>
        <v xml:space="preserve">Evidencia: Actas de Reunión de Comité de Contratación
Frecuencia de aplicación: Semanal
Responsable de aplicación: Secretaría General
Suministros -Carlos Arturo España Borja
Soporte Administrativo- Jorge Tabares
</v>
      </c>
      <c r="H15" s="280" t="s">
        <v>588</v>
      </c>
      <c r="K15" s="103"/>
    </row>
    <row r="16" spans="1:33" ht="105" x14ac:dyDescent="0.25">
      <c r="A16" s="310" t="s">
        <v>389</v>
      </c>
      <c r="B16" s="308" t="str">
        <f>IFERROR(VLOOKUP(A16,'2.Datos'!$A$3:$X$100,6,FALSE),"La celda tiene formula")</f>
        <v>Tendencia a favorecer, sin la debida justificación, a determinadas personas, organizaciones, partidos políticos, para lograr su apoyo y de esta manera adquirir ventaja en detrimento de otros competidores del sector.</v>
      </c>
      <c r="C16" s="310" t="s">
        <v>692</v>
      </c>
      <c r="D16" s="308" t="s">
        <v>504</v>
      </c>
      <c r="E16" s="308" t="s">
        <v>498</v>
      </c>
      <c r="F16" s="308" t="s">
        <v>795</v>
      </c>
      <c r="G16" s="312" t="str">
        <f t="shared" si="0"/>
        <v>Evidencia: Documento de Código de Ética
Página Web Calidad:
https://epmco.sharepoint.com/sites/evm-sgc/Documentos%20compartidos/SGC/MP12/PR38/01PL/C%C3%B3digo-de-Etica.pdf
Frecuencia de aplicación: Permanente
Responsable de aplicación: Servicios Corporativos - Diana Cecilia Bedoya</v>
      </c>
      <c r="H16" s="280" t="s">
        <v>588</v>
      </c>
      <c r="K16" s="103"/>
    </row>
    <row r="17" spans="1:11" ht="189" customHeight="1" x14ac:dyDescent="0.25">
      <c r="A17" s="308" t="s">
        <v>389</v>
      </c>
      <c r="B17" s="308" t="str">
        <f>IFERROR(VLOOKUP(A17,'2.Datos'!$A$3:$X$100,6,FALSE),"La celda tiene formula")</f>
        <v>Tendencia a favorecer, sin la debida justificación, a determinadas personas, organizaciones, partidos políticos, para lograr su apoyo y de esta manera adquirir ventaja en detrimento de otros competidores del sector.</v>
      </c>
      <c r="C17" s="310" t="s">
        <v>689</v>
      </c>
      <c r="D17" s="318" t="s">
        <v>766</v>
      </c>
      <c r="E17" s="309" t="s">
        <v>498</v>
      </c>
      <c r="F17" s="319" t="s">
        <v>765</v>
      </c>
      <c r="G17" s="312" t="str">
        <f t="shared" si="0"/>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17" s="280" t="s">
        <v>588</v>
      </c>
      <c r="K17" s="103"/>
    </row>
    <row r="18" spans="1:11" ht="168" customHeight="1" x14ac:dyDescent="0.25">
      <c r="A18" s="308" t="s">
        <v>389</v>
      </c>
      <c r="B18" s="308" t="str">
        <f>IFERROR(VLOOKUP(A18,'2.Datos'!$A$3:$X$100,6,FALSE),"La celda tiene formula")</f>
        <v>Tendencia a favorecer, sin la debida justificación, a determinadas personas, organizaciones, partidos políticos, para lograr su apoyo y de esta manera adquirir ventaja en detrimento de otros competidores del sector.</v>
      </c>
      <c r="C18" s="314" t="s">
        <v>717</v>
      </c>
      <c r="D18" s="308" t="s">
        <v>650</v>
      </c>
      <c r="E18" s="309" t="s">
        <v>498</v>
      </c>
      <c r="F18" s="309" t="s">
        <v>767</v>
      </c>
      <c r="G18" s="312" t="str">
        <f t="shared" si="0"/>
        <v xml:space="preserve">Evidencia: Línea ética contacto transparente- Anticorrupción
Frecuencia de aplicación: Permanente
Responsable de aplicación:  Área de Auditoría- Bibian Yaneth Tobon Rios
Comité de ética </v>
      </c>
      <c r="H18" s="280" t="s">
        <v>588</v>
      </c>
      <c r="K18" s="103"/>
    </row>
    <row r="19" spans="1:11" ht="90" x14ac:dyDescent="0.25">
      <c r="A19" s="308" t="s">
        <v>389</v>
      </c>
      <c r="B19" s="308" t="str">
        <f>IFERROR(VLOOKUP(A19,'2.Datos'!$A$3:$X$100,6,FALSE),"La celda tiene formula")</f>
        <v>Tendencia a favorecer, sin la debida justificación, a determinadas personas, organizaciones, partidos políticos, para lograr su apoyo y de esta manera adquirir ventaja en detrimento de otros competidores del sector.</v>
      </c>
      <c r="C19" s="310" t="s">
        <v>690</v>
      </c>
      <c r="D19" s="308" t="s">
        <v>499</v>
      </c>
      <c r="E19" s="308" t="s">
        <v>500</v>
      </c>
      <c r="F19" s="308" t="s">
        <v>772</v>
      </c>
      <c r="G19" s="312" t="str">
        <f t="shared" si="0"/>
        <v xml:space="preserve">Evidencia: Actas de Reunión de Comité de Contratación
Frecuencia de aplicación: Semanal
Responsable de aplicación: Secretaría General
Suministros -Carlos Arturo España Borja
Soporte Administrativo- Jorge Tabares
</v>
      </c>
      <c r="H19" s="280" t="s">
        <v>588</v>
      </c>
      <c r="K19" s="103"/>
    </row>
    <row r="20" spans="1:11" ht="162" customHeight="1" x14ac:dyDescent="0.25">
      <c r="A20" s="308" t="s">
        <v>389</v>
      </c>
      <c r="B20" s="308" t="str">
        <f>IFERROR(VLOOKUP(A20,'2.Datos'!$A$3:$X$100,6,FALSE),"La celda tiene formula")</f>
        <v>Tendencia a favorecer, sin la debida justificación, a determinadas personas, organizaciones, partidos políticos, para lograr su apoyo y de esta manera adquirir ventaja en detrimento de otros competidores del sector.</v>
      </c>
      <c r="C20" s="315" t="s">
        <v>693</v>
      </c>
      <c r="D20" s="311" t="s">
        <v>786</v>
      </c>
      <c r="E20" s="308" t="s">
        <v>778</v>
      </c>
      <c r="F20" s="308" t="s">
        <v>797</v>
      </c>
      <c r="G20" s="312" t="str">
        <f t="shared" si="0"/>
        <v xml:space="preserve">Evidencia: Informe revisión jurídica,  Debidas diligencias-financiera y de auditoría
Informe Preliminar y definitivo auditoría realizada a la Entidad
Frecuencia de aplicación: cada que se legaliza un contrato
Semestral
Anual
Responsable de aplicación: Suministro y soporte adtivo-Jorge Tabares - Norha Elena Quintero
Secretaria General-Carlos Arturo España Borja
Área Auditoría- Lucena Madrid
Área Financiera- Cumplimiento- Alejandra Raigosa 
</v>
      </c>
      <c r="H20" s="280" t="s">
        <v>588</v>
      </c>
      <c r="K20" s="103"/>
    </row>
    <row r="21" spans="1:11" ht="109.5" customHeight="1" x14ac:dyDescent="0.25">
      <c r="A21" s="308" t="s">
        <v>389</v>
      </c>
      <c r="B21" s="308" t="str">
        <f>IFERROR(VLOOKUP(A21,'2.Datos'!$A$3:$X$100,6,FALSE),"La celda tiene formula")</f>
        <v>Tendencia a favorecer, sin la debida justificación, a determinadas personas, organizaciones, partidos políticos, para lograr su apoyo y de esta manera adquirir ventaja en detrimento de otros competidores del sector.</v>
      </c>
      <c r="C21" s="315" t="s">
        <v>694</v>
      </c>
      <c r="D21" s="308" t="s">
        <v>798</v>
      </c>
      <c r="E21" s="308" t="s">
        <v>542</v>
      </c>
      <c r="F21" s="308" t="s">
        <v>787</v>
      </c>
      <c r="G21" s="312" t="str">
        <f t="shared" si="0"/>
        <v xml:space="preserve">Evidencia: Carta de Declaración de Inhabilidades e incompatibilidades
Actas de Reunión de Comité de Contratación
Frecuencia de aplicación: permanente
Responsable de aplicación: 
*Área Secretaría General- Carlos Arturo España
*Suministro y Soporte adtivo- Norha Quintero
</v>
      </c>
      <c r="H21" s="280" t="s">
        <v>588</v>
      </c>
      <c r="K21" s="103"/>
    </row>
    <row r="22" spans="1:11" ht="90" x14ac:dyDescent="0.25">
      <c r="A22" s="308" t="s">
        <v>389</v>
      </c>
      <c r="B22" s="308" t="str">
        <f>IFERROR(VLOOKUP(A22,'2.Datos'!$A$3:$X$100,6,FALSE),"La celda tiene formula")</f>
        <v>Tendencia a favorecer, sin la debida justificación, a determinadas personas, organizaciones, partidos políticos, para lograr su apoyo y de esta manera adquirir ventaja en detrimento de otros competidores del sector.</v>
      </c>
      <c r="C22" s="310" t="s">
        <v>691</v>
      </c>
      <c r="D22" s="308" t="s">
        <v>501</v>
      </c>
      <c r="E22" s="308" t="s">
        <v>542</v>
      </c>
      <c r="F22" s="308" t="s">
        <v>772</v>
      </c>
      <c r="G22" s="312" t="str">
        <f t="shared" si="0"/>
        <v xml:space="preserve">Evidencia: Carta de Declaración de Inhabilidades e incompatibilidades
Frecuencia de aplicación: permanente
Responsable de aplicación: Secretaría General
Suministros -Carlos Arturo España Borja
Soporte Administrativo- Jorge Tabares
</v>
      </c>
      <c r="H22" s="280" t="s">
        <v>588</v>
      </c>
      <c r="K22" s="103"/>
    </row>
    <row r="23" spans="1:11" ht="168" customHeight="1" x14ac:dyDescent="0.25">
      <c r="A23" s="310" t="s">
        <v>389</v>
      </c>
      <c r="B23" s="308" t="str">
        <f>IFERROR(VLOOKUP(A23,'2.Datos'!$A$3:$X$100,6,FALSE),"La celda tiene formula")</f>
        <v>Tendencia a favorecer, sin la debida justificación, a determinadas personas, organizaciones, partidos políticos, para lograr su apoyo y de esta manera adquirir ventaja en detrimento de otros competidores del sector.</v>
      </c>
      <c r="C23" s="315" t="s">
        <v>695</v>
      </c>
      <c r="D23" s="308" t="s">
        <v>739</v>
      </c>
      <c r="E23" s="308" t="s">
        <v>740</v>
      </c>
      <c r="F23" s="310" t="s">
        <v>799</v>
      </c>
      <c r="G23" s="312" t="str">
        <f t="shared" si="0"/>
        <v xml:space="preserve">Evidencia: Manual de contratación
Frecuencia de aplicación: Permanentemente
Responsable de aplicación: Suministro y Soporte adtivo- Jorge Tabares
Financiera - Marcela Restrepo </v>
      </c>
      <c r="H23" s="280" t="s">
        <v>588</v>
      </c>
      <c r="K23" s="103"/>
    </row>
    <row r="24" spans="1:11" ht="161.44999999999999" customHeight="1" x14ac:dyDescent="0.25">
      <c r="A24" s="310" t="s">
        <v>394</v>
      </c>
      <c r="B24" s="308" t="str">
        <f>IFERROR(VLOOKUP(A24,'2.Datos'!$A$3:$X$100,6,FALSE),"La celda tiene formula")</f>
        <v>Ofrecer, prometer, dar  donaciones o patrocinios a cambio de realizar acciones que generen ventajas en detrimento de otros competidores del sector.</v>
      </c>
      <c r="C24" s="310" t="s">
        <v>689</v>
      </c>
      <c r="D24" s="318" t="s">
        <v>766</v>
      </c>
      <c r="E24" s="309" t="s">
        <v>498</v>
      </c>
      <c r="F24" s="319" t="s">
        <v>765</v>
      </c>
      <c r="G24" s="312" t="str">
        <f t="shared" si="0"/>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24" s="280" t="s">
        <v>588</v>
      </c>
      <c r="K24" s="103"/>
    </row>
    <row r="25" spans="1:11" ht="48" x14ac:dyDescent="0.25">
      <c r="A25" s="308" t="s">
        <v>394</v>
      </c>
      <c r="B25" s="308" t="str">
        <f>IFERROR(VLOOKUP(A25,'2.Datos'!$A$3:$X$100,6,FALSE),"La celda tiene formula")</f>
        <v>Ofrecer, prometer, dar  donaciones o patrocinios a cambio de realizar acciones que generen ventajas en detrimento de otros competidores del sector.</v>
      </c>
      <c r="C25" s="314" t="s">
        <v>717</v>
      </c>
      <c r="D25" s="308" t="s">
        <v>650</v>
      </c>
      <c r="E25" s="309" t="s">
        <v>498</v>
      </c>
      <c r="F25" s="309" t="s">
        <v>767</v>
      </c>
      <c r="G25" s="312" t="str">
        <f t="shared" si="0"/>
        <v xml:space="preserve">Evidencia: Línea ética contacto transparente- Anticorrupción
Frecuencia de aplicación: Permanente
Responsable de aplicación:  Área de Auditoría- Bibian Yaneth Tobon Rios
Comité de ética </v>
      </c>
      <c r="H25" s="280" t="s">
        <v>588</v>
      </c>
      <c r="K25" s="103"/>
    </row>
    <row r="26" spans="1:11" ht="102.95" customHeight="1" x14ac:dyDescent="0.25">
      <c r="A26" s="308" t="s">
        <v>394</v>
      </c>
      <c r="B26" s="308" t="str">
        <f>IFERROR(VLOOKUP(A26,'2.Datos'!$A$3:$X$100,6,FALSE),"La celda tiene formula")</f>
        <v>Ofrecer, prometer, dar  donaciones o patrocinios a cambio de realizar acciones que generen ventajas en detrimento de otros competidores del sector.</v>
      </c>
      <c r="C26" s="310" t="s">
        <v>690</v>
      </c>
      <c r="D26" s="308" t="s">
        <v>499</v>
      </c>
      <c r="E26" s="308" t="s">
        <v>500</v>
      </c>
      <c r="F26" s="308" t="s">
        <v>772</v>
      </c>
      <c r="G26" s="312" t="str">
        <f t="shared" si="0"/>
        <v xml:space="preserve">Evidencia: Actas de Reunión de Comité de Contratación
Frecuencia de aplicación: Semanal
Responsable de aplicación: Secretaría General
Suministros -Carlos Arturo España Borja
Soporte Administrativo- Jorge Tabares
</v>
      </c>
      <c r="H26" s="280" t="s">
        <v>588</v>
      </c>
      <c r="K26" s="103"/>
    </row>
    <row r="27" spans="1:11" ht="141.94999999999999" customHeight="1" x14ac:dyDescent="0.25">
      <c r="A27" s="308" t="s">
        <v>394</v>
      </c>
      <c r="B27" s="308" t="str">
        <f>IFERROR(VLOOKUP(A27,'2.Datos'!$A$3:$X$100,6,FALSE),"La celda tiene formula")</f>
        <v>Ofrecer, prometer, dar  donaciones o patrocinios a cambio de realizar acciones que generen ventajas en detrimento de otros competidores del sector.</v>
      </c>
      <c r="C27" s="315" t="s">
        <v>693</v>
      </c>
      <c r="D27" s="311" t="s">
        <v>786</v>
      </c>
      <c r="E27" s="308" t="s">
        <v>778</v>
      </c>
      <c r="F27" s="308" t="s">
        <v>797</v>
      </c>
      <c r="G27" s="312" t="str">
        <f t="shared" si="0"/>
        <v xml:space="preserve">Evidencia: Informe revisión jurídica,  Debidas diligencias-financiera y de auditoría
Informe Preliminar y definitivo auditoría realizada a la Entidad
Frecuencia de aplicación: cada que se legaliza un contrato
Semestral
Anual
Responsable de aplicación: Suministro y soporte adtivo-Jorge Tabares - Norha Elena Quintero
Secretaria General-Carlos Arturo España Borja
Área Auditoría- Lucena Madrid
Área Financiera- Cumplimiento- Alejandra Raigosa 
</v>
      </c>
      <c r="H27" s="280" t="s">
        <v>588</v>
      </c>
      <c r="K27" s="103"/>
    </row>
    <row r="28" spans="1:11" ht="176.1" customHeight="1" x14ac:dyDescent="0.25">
      <c r="A28" s="308" t="s">
        <v>394</v>
      </c>
      <c r="B28" s="308" t="str">
        <f>IFERROR(VLOOKUP(A28,'2.Datos'!$A$3:$X$100,6,FALSE),"La celda tiene formula")</f>
        <v>Ofrecer, prometer, dar  donaciones o patrocinios a cambio de realizar acciones que generen ventajas en detrimento de otros competidores del sector.</v>
      </c>
      <c r="C28" s="310" t="s">
        <v>694</v>
      </c>
      <c r="D28" s="308" t="s">
        <v>798</v>
      </c>
      <c r="E28" s="308" t="s">
        <v>498</v>
      </c>
      <c r="F28" s="308" t="s">
        <v>787</v>
      </c>
      <c r="G28" s="312" t="str">
        <f t="shared" si="0"/>
        <v xml:space="preserve">Evidencia: Carta de Declaración de Inhabilidades e incompatibilidades
Actas de Reunión de Comité de Contratación
Frecuencia de aplicación: Permanente
Responsable de aplicación: 
*Área Secretaría General- Carlos Arturo España
*Suministro y Soporte adtivo- Norha Quintero
</v>
      </c>
      <c r="H28" s="280" t="s">
        <v>588</v>
      </c>
      <c r="K28" s="103"/>
    </row>
    <row r="29" spans="1:11" ht="105" x14ac:dyDescent="0.25">
      <c r="A29" s="310" t="s">
        <v>394</v>
      </c>
      <c r="B29" s="308" t="str">
        <f>IFERROR(VLOOKUP(A29,'2.Datos'!$A$3:$X$100,6,FALSE),"La celda tiene formula")</f>
        <v>Ofrecer, prometer, dar  donaciones o patrocinios a cambio de realizar acciones que generen ventajas en detrimento de otros competidores del sector.</v>
      </c>
      <c r="C29" s="310" t="s">
        <v>692</v>
      </c>
      <c r="D29" s="308" t="s">
        <v>504</v>
      </c>
      <c r="E29" s="308" t="s">
        <v>498</v>
      </c>
      <c r="F29" s="308" t="s">
        <v>795</v>
      </c>
      <c r="G29" s="312"/>
      <c r="H29" s="280" t="s">
        <v>588</v>
      </c>
      <c r="K29" s="103"/>
    </row>
    <row r="30" spans="1:11" ht="179.45" customHeight="1" x14ac:dyDescent="0.25">
      <c r="A30" s="310" t="s">
        <v>398</v>
      </c>
      <c r="B30" s="308" t="str">
        <f>IFERROR(VLOOKUP(A30,'2.Datos'!$A$3:$X$100,6,FALSE),"La celda tiene formula")</f>
        <v>Ofrecer, prometer, dar regalos, hospitalidad y otras dádivas con la finalidad de obtener ventajas en detrimento de otros competidores del sector.</v>
      </c>
      <c r="C30" s="310" t="s">
        <v>689</v>
      </c>
      <c r="D30" s="318" t="s">
        <v>766</v>
      </c>
      <c r="E30" s="309" t="s">
        <v>498</v>
      </c>
      <c r="F30" s="319" t="s">
        <v>765</v>
      </c>
      <c r="G30" s="312" t="str">
        <f t="shared" si="0"/>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30" s="280" t="s">
        <v>588</v>
      </c>
      <c r="K30" s="103"/>
    </row>
    <row r="31" spans="1:11" ht="154.5" customHeight="1" x14ac:dyDescent="0.25">
      <c r="A31" s="308" t="s">
        <v>398</v>
      </c>
      <c r="B31" s="308" t="str">
        <f>IFERROR(VLOOKUP(A31,'2.Datos'!$A$3:$X$100,6,FALSE),"La celda tiene formula")</f>
        <v>Ofrecer, prometer, dar regalos, hospitalidad y otras dádivas con la finalidad de obtener ventajas en detrimento de otros competidores del sector.</v>
      </c>
      <c r="C31" s="315" t="s">
        <v>717</v>
      </c>
      <c r="D31" s="308" t="s">
        <v>650</v>
      </c>
      <c r="E31" s="309" t="s">
        <v>498</v>
      </c>
      <c r="F31" s="309" t="s">
        <v>767</v>
      </c>
      <c r="G31" s="312" t="str">
        <f t="shared" si="0"/>
        <v xml:space="preserve">Evidencia: Línea ética contacto transparente- Anticorrupción
Frecuencia de aplicación: Permanente
Responsable de aplicación:  Área de Auditoría- Bibian Yaneth Tobon Rios
Comité de ética </v>
      </c>
      <c r="H31" s="280" t="s">
        <v>588</v>
      </c>
      <c r="K31" s="103"/>
    </row>
    <row r="32" spans="1:11" ht="134.44999999999999" customHeight="1" x14ac:dyDescent="0.25">
      <c r="A32" s="308" t="s">
        <v>398</v>
      </c>
      <c r="B32" s="308" t="str">
        <f>IFERROR(VLOOKUP(A32,'2.Datos'!$A$3:$X$100,6,FALSE),"La celda tiene formula")</f>
        <v>Ofrecer, prometer, dar regalos, hospitalidad y otras dádivas con la finalidad de obtener ventajas en detrimento de otros competidores del sector.</v>
      </c>
      <c r="C32" s="310" t="s">
        <v>690</v>
      </c>
      <c r="D32" s="308" t="s">
        <v>499</v>
      </c>
      <c r="E32" s="308" t="s">
        <v>500</v>
      </c>
      <c r="F32" s="308" t="s">
        <v>772</v>
      </c>
      <c r="G32" s="312" t="str">
        <f t="shared" si="0"/>
        <v xml:space="preserve">Evidencia: Actas de Reunión de Comité de Contratación
Frecuencia de aplicación: Semanal
Responsable de aplicación: Secretaría General
Suministros -Carlos Arturo España Borja
Soporte Administrativo- Jorge Tabares
</v>
      </c>
      <c r="H32" s="280" t="s">
        <v>588</v>
      </c>
      <c r="K32" s="103"/>
    </row>
    <row r="33" spans="1:11" ht="141" customHeight="1" x14ac:dyDescent="0.25">
      <c r="A33" s="308" t="s">
        <v>398</v>
      </c>
      <c r="B33" s="308" t="str">
        <f>IFERROR(VLOOKUP(A33,'2.Datos'!$A$3:$X$100,6,FALSE),"La celda tiene formula")</f>
        <v>Ofrecer, prometer, dar regalos, hospitalidad y otras dádivas con la finalidad de obtener ventajas en detrimento de otros competidores del sector.</v>
      </c>
      <c r="C33" s="315" t="s">
        <v>693</v>
      </c>
      <c r="D33" s="311" t="s">
        <v>786</v>
      </c>
      <c r="E33" s="308" t="s">
        <v>778</v>
      </c>
      <c r="F33" s="308" t="s">
        <v>797</v>
      </c>
      <c r="G33" s="312" t="str">
        <f t="shared" si="0"/>
        <v xml:space="preserve">Evidencia: Informe revisión jurídica,  Debidas diligencias-financiera y de auditoría
Informe Preliminar y definitivo auditoría realizada a la Entidad
Frecuencia de aplicación: cada que se legaliza un contrato
Semestral
Anual
Responsable de aplicación: Suministro y soporte adtivo-Jorge Tabares - Norha Elena Quintero
Secretaria General-Carlos Arturo España Borja
Área Auditoría- Lucena Madrid
Área Financiera- Cumplimiento- Alejandra Raigosa 
</v>
      </c>
      <c r="H33" s="280" t="s">
        <v>588</v>
      </c>
      <c r="K33" s="103"/>
    </row>
    <row r="34" spans="1:11" ht="111.6" customHeight="1" x14ac:dyDescent="0.25">
      <c r="A34" s="308" t="s">
        <v>398</v>
      </c>
      <c r="B34" s="311" t="str">
        <f>IFERROR(VLOOKUP(A34,'2.Datos'!$A$3:$X$100,6,FALSE),"La celda tiene formula")</f>
        <v>Ofrecer, prometer, dar regalos, hospitalidad y otras dádivas con la finalidad de obtener ventajas en detrimento de otros competidores del sector.</v>
      </c>
      <c r="C34" s="315" t="s">
        <v>694</v>
      </c>
      <c r="D34" s="308" t="s">
        <v>798</v>
      </c>
      <c r="E34" s="308" t="s">
        <v>498</v>
      </c>
      <c r="F34" s="308" t="s">
        <v>787</v>
      </c>
      <c r="G34" s="312" t="str">
        <f t="shared" si="0"/>
        <v xml:space="preserve">Evidencia: Carta de Declaración de Inhabilidades e incompatibilidades
Actas de Reunión de Comité de Contratación
Frecuencia de aplicación: Permanente
Responsable de aplicación: 
*Área Secretaría General- Carlos Arturo España
*Suministro y Soporte adtivo- Norha Quintero
</v>
      </c>
      <c r="H34" s="280" t="s">
        <v>588</v>
      </c>
      <c r="K34" s="103"/>
    </row>
    <row r="35" spans="1:11" ht="105" x14ac:dyDescent="0.25">
      <c r="A35" s="310" t="s">
        <v>398</v>
      </c>
      <c r="B35" s="311" t="str">
        <f>IFERROR(VLOOKUP(A35,'2.Datos'!$A$3:$X$100,6,FALSE),"La celda tiene formula")</f>
        <v>Ofrecer, prometer, dar regalos, hospitalidad y otras dádivas con la finalidad de obtener ventajas en detrimento de otros competidores del sector.</v>
      </c>
      <c r="C35" s="310" t="s">
        <v>692</v>
      </c>
      <c r="D35" s="308" t="s">
        <v>504</v>
      </c>
      <c r="E35" s="308" t="s">
        <v>498</v>
      </c>
      <c r="F35" s="308" t="s">
        <v>795</v>
      </c>
      <c r="G35" s="312"/>
      <c r="H35" s="280" t="s">
        <v>588</v>
      </c>
      <c r="K35" s="103"/>
    </row>
    <row r="36" spans="1:11" ht="154.5" customHeight="1" x14ac:dyDescent="0.25">
      <c r="A36" s="310" t="s">
        <v>401</v>
      </c>
      <c r="B36" s="308" t="str">
        <f>IFERROR(VLOOKUP(A36,'2.Datos'!$A$3:$X$100,6,FALSE),"La celda tiene formula")</f>
        <v>Buscan dar apariencia de legalidad a los recursos generados de Actividades ilícitas, también se refiere a la ayuda o mediación que proporcione apoyo financiero a las actividades de grupos terroristas.</v>
      </c>
      <c r="C36" s="310" t="s">
        <v>696</v>
      </c>
      <c r="D36" s="308" t="s">
        <v>523</v>
      </c>
      <c r="E36" s="308" t="s">
        <v>498</v>
      </c>
      <c r="F36" s="308" t="s">
        <v>800</v>
      </c>
      <c r="G36" s="312" t="str">
        <f t="shared" si="0"/>
        <v xml:space="preserve">Evidencia: contrato para verificación de listas para prevenir LAFT
Frecuencia de aplicación: Permanente
Responsable de aplicación: Suministros y Soporte Administrativo- Jorge Tabares
</v>
      </c>
      <c r="H36" s="280" t="s">
        <v>588</v>
      </c>
      <c r="K36" s="103"/>
    </row>
    <row r="37" spans="1:11" ht="201" customHeight="1" x14ac:dyDescent="0.25">
      <c r="A37" s="308" t="s">
        <v>401</v>
      </c>
      <c r="B37" s="308" t="str">
        <f>IFERROR(VLOOKUP(A37,'2.Datos'!$A$3:$X$100,6,FALSE),"La celda tiene formula")</f>
        <v>Buscan dar apariencia de legalidad a los recursos generados de Actividades ilícitas, también se refiere a la ayuda o mediación que proporcione apoyo financiero a las actividades de grupos terroristas.</v>
      </c>
      <c r="C37" s="310" t="s">
        <v>689</v>
      </c>
      <c r="D37" s="318" t="s">
        <v>766</v>
      </c>
      <c r="E37" s="309" t="s">
        <v>498</v>
      </c>
      <c r="F37" s="319" t="s">
        <v>765</v>
      </c>
      <c r="G37" s="312" t="str">
        <f t="shared" si="0"/>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37" s="280" t="s">
        <v>588</v>
      </c>
      <c r="K37" s="103"/>
    </row>
    <row r="38" spans="1:11" ht="236.1" customHeight="1" x14ac:dyDescent="0.25">
      <c r="A38" s="308" t="s">
        <v>401</v>
      </c>
      <c r="B38" s="308" t="str">
        <f>IFERROR(VLOOKUP(A38,'2.Datos'!$A$3:$X$100,6,FALSE),"La celda tiene formula")</f>
        <v>Buscan dar apariencia de legalidad a los recursos generados de Actividades ilícitas, también se refiere a la ayuda o mediación que proporcione apoyo financiero a las actividades de grupos terroristas.</v>
      </c>
      <c r="C38" s="315" t="s">
        <v>717</v>
      </c>
      <c r="D38" s="308" t="s">
        <v>650</v>
      </c>
      <c r="E38" s="309" t="s">
        <v>498</v>
      </c>
      <c r="F38" s="309" t="s">
        <v>767</v>
      </c>
      <c r="G38" s="312" t="str">
        <f t="shared" si="0"/>
        <v xml:space="preserve">Evidencia: Línea ética contacto transparente- Anticorrupción
Frecuencia de aplicación: Permanente
Responsable de aplicación:  Área de Auditoría- Bibian Yaneth Tobon Rios
Comité de ética </v>
      </c>
      <c r="H38" s="280" t="s">
        <v>588</v>
      </c>
      <c r="K38" s="103"/>
    </row>
    <row r="39" spans="1:11" ht="154.5" customHeight="1" x14ac:dyDescent="0.25">
      <c r="A39" s="308" t="s">
        <v>401</v>
      </c>
      <c r="B39" s="308" t="str">
        <f>IFERROR(VLOOKUP(A39,'2.Datos'!$A$3:$X$100,6,FALSE),"La celda tiene formula")</f>
        <v>Buscan dar apariencia de legalidad a los recursos generados de Actividades ilícitas, también se refiere a la ayuda o mediación que proporcione apoyo financiero a las actividades de grupos terroristas.</v>
      </c>
      <c r="C39" s="310" t="s">
        <v>690</v>
      </c>
      <c r="D39" s="308" t="s">
        <v>499</v>
      </c>
      <c r="E39" s="308" t="s">
        <v>500</v>
      </c>
      <c r="F39" s="308" t="s">
        <v>772</v>
      </c>
      <c r="G39" s="312" t="str">
        <f t="shared" si="0"/>
        <v xml:space="preserve">Evidencia: Actas de Reunión de Comité de Contratación
Frecuencia de aplicación: Semanal
Responsable de aplicación: Secretaría General
Suministros -Carlos Arturo España Borja
Soporte Administrativo- Jorge Tabares
</v>
      </c>
      <c r="H39" s="280" t="s">
        <v>588</v>
      </c>
      <c r="K39" s="103"/>
    </row>
    <row r="40" spans="1:11" ht="166.5" customHeight="1" x14ac:dyDescent="0.25">
      <c r="A40" s="308" t="s">
        <v>401</v>
      </c>
      <c r="B40" s="308" t="str">
        <f>IFERROR(VLOOKUP(A40,'2.Datos'!$A$3:$X$100,6,FALSE),"La celda tiene formula")</f>
        <v>Buscan dar apariencia de legalidad a los recursos generados de Actividades ilícitas, también se refiere a la ayuda o mediación que proporcione apoyo financiero a las actividades de grupos terroristas.</v>
      </c>
      <c r="C40" s="315" t="s">
        <v>693</v>
      </c>
      <c r="D40" s="311" t="s">
        <v>786</v>
      </c>
      <c r="E40" s="308" t="s">
        <v>778</v>
      </c>
      <c r="F40" s="308" t="s">
        <v>797</v>
      </c>
      <c r="G40" s="312" t="str">
        <f t="shared" si="0"/>
        <v xml:space="preserve">Evidencia: Informe revisión jurídica,  Debidas diligencias-financiera y de auditoría
Informe Preliminar y definitivo auditoría realizada a la Entidad
Frecuencia de aplicación: cada que se legaliza un contrato
Semestral
Anual
Responsable de aplicación: Suministro y soporte adtivo-Jorge Tabares - Norha Elena Quintero
Secretaria General-Carlos Arturo España Borja
Área Auditoría- Lucena Madrid
Área Financiera- Cumplimiento- Alejandra Raigosa 
</v>
      </c>
      <c r="H40" s="280" t="s">
        <v>588</v>
      </c>
      <c r="K40" s="103"/>
    </row>
    <row r="41" spans="1:11" ht="161.1" customHeight="1" x14ac:dyDescent="0.25">
      <c r="A41" s="308" t="s">
        <v>401</v>
      </c>
      <c r="B41" s="308" t="str">
        <f>IFERROR(VLOOKUP(A41,'2.Datos'!$A$3:$X$100,6,FALSE),"La celda tiene formula")</f>
        <v>Buscan dar apariencia de legalidad a los recursos generados de Actividades ilícitas, también se refiere a la ayuda o mediación que proporcione apoyo financiero a las actividades de grupos terroristas.</v>
      </c>
      <c r="C41" s="310" t="s">
        <v>694</v>
      </c>
      <c r="D41" s="308" t="s">
        <v>798</v>
      </c>
      <c r="E41" s="308" t="s">
        <v>500</v>
      </c>
      <c r="F41" s="308" t="s">
        <v>787</v>
      </c>
      <c r="G41" s="312" t="str">
        <f t="shared" si="0"/>
        <v xml:space="preserve">Evidencia: Carta de Declaración de Inhabilidades e incompatibilidades
Actas de Reunión de Comité de Contratación
Frecuencia de aplicación: Semanal
Responsable de aplicación: 
*Área Secretaría General- Carlos Arturo España
*Suministro y Soporte adtivo- Norha Quintero
</v>
      </c>
      <c r="H41" s="280" t="s">
        <v>588</v>
      </c>
      <c r="K41" s="103"/>
    </row>
    <row r="42" spans="1:11" ht="171" customHeight="1" x14ac:dyDescent="0.25">
      <c r="A42" s="310" t="s">
        <v>401</v>
      </c>
      <c r="B42" s="308" t="str">
        <f>IFERROR(VLOOKUP(A42,'2.Datos'!$A$3:$X$100,6,FALSE),"La celda tiene formula")</f>
        <v>Buscan dar apariencia de legalidad a los recursos generados de Actividades ilícitas, también se refiere a la ayuda o mediación que proporcione apoyo financiero a las actividades de grupos terroristas.</v>
      </c>
      <c r="C42" s="310" t="s">
        <v>692</v>
      </c>
      <c r="D42" s="308" t="s">
        <v>504</v>
      </c>
      <c r="E42" s="308" t="s">
        <v>498</v>
      </c>
      <c r="F42" s="308" t="s">
        <v>795</v>
      </c>
      <c r="G42" s="312" t="str">
        <f t="shared" si="0"/>
        <v>Evidencia: Documento de Código de Ética
Página Web Calidad:
https://epmco.sharepoint.com/sites/evm-sgc/Documentos%20compartidos/SGC/MP12/PR38/01PL/C%C3%B3digo-de-Etica.pdf
Frecuencia de aplicación: Permanente
Responsable de aplicación: Servicios Corporativos - Diana Cecilia Bedoya</v>
      </c>
      <c r="H42" s="280" t="s">
        <v>588</v>
      </c>
      <c r="K42" s="103"/>
    </row>
    <row r="43" spans="1:11" ht="144.6" customHeight="1" x14ac:dyDescent="0.25">
      <c r="A43" s="310" t="s">
        <v>404</v>
      </c>
      <c r="B43" s="308" t="str">
        <f>IFERROR(VLOOKUP(A43,'2.Datos'!$A$3:$X$100,6,FALSE),"La celda tiene formula")</f>
        <v>interés del servidor público en provecho propio o de un tercero, en cualquier clase de contrato u operación en que deba intervenir por razón de su cargo o de sus funciones.</v>
      </c>
      <c r="C43" s="310" t="s">
        <v>689</v>
      </c>
      <c r="D43" s="318" t="s">
        <v>766</v>
      </c>
      <c r="E43" s="309" t="s">
        <v>498</v>
      </c>
      <c r="F43" s="319" t="s">
        <v>765</v>
      </c>
      <c r="G43" s="312" t="str">
        <f t="shared" si="0"/>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43" s="280" t="s">
        <v>588</v>
      </c>
      <c r="K43" s="103"/>
    </row>
    <row r="44" spans="1:11" ht="194.45" customHeight="1" x14ac:dyDescent="0.25">
      <c r="A44" s="308" t="s">
        <v>404</v>
      </c>
      <c r="B44" s="308" t="str">
        <f>IFERROR(VLOOKUP(A44,'2.Datos'!$A$3:$X$100,6,FALSE),"La celda tiene formula")</f>
        <v>interés del servidor público en provecho propio o de un tercero, en cualquier clase de contrato u operación en que deba intervenir por razón de su cargo o de sus funciones.</v>
      </c>
      <c r="C44" s="315" t="s">
        <v>717</v>
      </c>
      <c r="D44" s="308" t="s">
        <v>650</v>
      </c>
      <c r="E44" s="309" t="s">
        <v>498</v>
      </c>
      <c r="F44" s="309" t="s">
        <v>767</v>
      </c>
      <c r="G44" s="312" t="str">
        <f t="shared" si="0"/>
        <v xml:space="preserve">Evidencia: Línea ética contacto transparente- Anticorrupción
Frecuencia de aplicación: Permanente
Responsable de aplicación:  Área de Auditoría- Bibian Yaneth Tobon Rios
Comité de ética </v>
      </c>
      <c r="H44" s="280" t="s">
        <v>588</v>
      </c>
      <c r="K44" s="103"/>
    </row>
    <row r="45" spans="1:11" ht="161.1" customHeight="1" x14ac:dyDescent="0.25">
      <c r="A45" s="308" t="s">
        <v>404</v>
      </c>
      <c r="B45" s="308" t="str">
        <f>IFERROR(VLOOKUP(A45,'2.Datos'!$A$3:$X$100,6,FALSE),"La celda tiene formula")</f>
        <v>interés del servidor público en provecho propio o de un tercero, en cualquier clase de contrato u operación en que deba intervenir por razón de su cargo o de sus funciones.</v>
      </c>
      <c r="C45" s="310" t="s">
        <v>690</v>
      </c>
      <c r="D45" s="308" t="s">
        <v>499</v>
      </c>
      <c r="E45" s="308" t="s">
        <v>500</v>
      </c>
      <c r="F45" s="308" t="s">
        <v>772</v>
      </c>
      <c r="G45" s="312" t="str">
        <f t="shared" si="0"/>
        <v xml:space="preserve">Evidencia: Actas de Reunión de Comité de Contratación
Frecuencia de aplicación: Semanal
Responsable de aplicación: Secretaría General
Suministros -Carlos Arturo España Borja
Soporte Administrativo- Jorge Tabares
</v>
      </c>
      <c r="H45" s="280" t="s">
        <v>588</v>
      </c>
      <c r="K45" s="103"/>
    </row>
    <row r="46" spans="1:11" ht="164.45" customHeight="1" x14ac:dyDescent="0.25">
      <c r="A46" s="308" t="s">
        <v>404</v>
      </c>
      <c r="B46" s="308" t="str">
        <f>IFERROR(VLOOKUP(A46,'2.Datos'!$A$3:$X$100,6,FALSE),"La celda tiene formula")</f>
        <v>interés del servidor público en provecho propio o de un tercero, en cualquier clase de contrato u operación en que deba intervenir por razón de su cargo o de sus funciones.</v>
      </c>
      <c r="C46" s="315" t="s">
        <v>693</v>
      </c>
      <c r="D46" s="311" t="s">
        <v>786</v>
      </c>
      <c r="E46" s="308" t="s">
        <v>778</v>
      </c>
      <c r="F46" s="308" t="s">
        <v>797</v>
      </c>
      <c r="G46" s="312" t="str">
        <f t="shared" si="0"/>
        <v xml:space="preserve">Evidencia: Informe revisión jurídica,  Debidas diligencias-financiera y de auditoría
Informe Preliminar y definitivo auditoría realizada a la Entidad
Frecuencia de aplicación: cada que se legaliza un contrato
Semestral
Anual
Responsable de aplicación: Suministro y soporte adtivo-Jorge Tabares - Norha Elena Quintero
Secretaria General-Carlos Arturo España Borja
Área Auditoría- Lucena Madrid
Área Financiera- Cumplimiento- Alejandra Raigosa 
</v>
      </c>
      <c r="H46" s="280" t="s">
        <v>588</v>
      </c>
      <c r="K46" s="103"/>
    </row>
    <row r="47" spans="1:11" ht="207.95" customHeight="1" x14ac:dyDescent="0.25">
      <c r="A47" s="308" t="s">
        <v>404</v>
      </c>
      <c r="B47" s="308" t="str">
        <f>IFERROR(VLOOKUP(A47,'2.Datos'!$A$3:$X$100,6,FALSE),"La celda tiene formula")</f>
        <v>interés del servidor público en provecho propio o de un tercero, en cualquier clase de contrato u operación en que deba intervenir por razón de su cargo o de sus funciones.</v>
      </c>
      <c r="C47" s="310" t="s">
        <v>694</v>
      </c>
      <c r="D47" s="308" t="s">
        <v>798</v>
      </c>
      <c r="E47" s="308" t="s">
        <v>498</v>
      </c>
      <c r="F47" s="308" t="s">
        <v>787</v>
      </c>
      <c r="G47" s="312" t="str">
        <f t="shared" si="0"/>
        <v xml:space="preserve">Evidencia: Carta de Declaración de Inhabilidades e incompatibilidades
Actas de Reunión de Comité de Contratación
Frecuencia de aplicación: Permanente
Responsable de aplicación: 
*Área Secretaría General- Carlos Arturo España
*Suministro y Soporte adtivo- Norha Quintero
</v>
      </c>
      <c r="H47" s="280" t="s">
        <v>588</v>
      </c>
      <c r="K47" s="103"/>
    </row>
    <row r="48" spans="1:11" ht="156" customHeight="1" x14ac:dyDescent="0.25">
      <c r="A48" s="308" t="s">
        <v>404</v>
      </c>
      <c r="B48" s="308" t="str">
        <f>IFERROR(VLOOKUP(A48,'2.Datos'!$A$3:$X$100,6,FALSE),"La celda tiene formula")</f>
        <v>interés del servidor público en provecho propio o de un tercero, en cualquier clase de contrato u operación en que deba intervenir por razón de su cargo o de sus funciones.</v>
      </c>
      <c r="C48" s="310" t="s">
        <v>692</v>
      </c>
      <c r="D48" s="308" t="s">
        <v>504</v>
      </c>
      <c r="E48" s="308" t="s">
        <v>498</v>
      </c>
      <c r="F48" s="308" t="s">
        <v>795</v>
      </c>
      <c r="G48" s="312" t="str">
        <f t="shared" si="0"/>
        <v>Evidencia: Documento de Código de Ética
Página Web Calidad:
https://epmco.sharepoint.com/sites/evm-sgc/Documentos%20compartidos/SGC/MP12/PR38/01PL/C%C3%B3digo-de-Etica.pdf
Frecuencia de aplicación: Permanente
Responsable de aplicación: Servicios Corporativos - Diana Cecilia Bedoya</v>
      </c>
      <c r="H48" s="280" t="s">
        <v>588</v>
      </c>
      <c r="K48" s="103"/>
    </row>
    <row r="49" spans="1:11" ht="129.6" customHeight="1" x14ac:dyDescent="0.25">
      <c r="A49" s="310" t="s">
        <v>404</v>
      </c>
      <c r="B49" s="308" t="str">
        <f>IFERROR(VLOOKUP(A49,'2.Datos'!$A$3:$X$100,6,FALSE),"La celda tiene formula")</f>
        <v>interés del servidor público en provecho propio o de un tercero, en cualquier clase de contrato u operación en que deba intervenir por razón de su cargo o de sus funciones.</v>
      </c>
      <c r="C49" s="310" t="s">
        <v>696</v>
      </c>
      <c r="D49" s="308" t="s">
        <v>524</v>
      </c>
      <c r="E49" s="308" t="s">
        <v>498</v>
      </c>
      <c r="F49" s="308" t="s">
        <v>800</v>
      </c>
      <c r="G49" s="312" t="str">
        <f t="shared" si="0"/>
        <v xml:space="preserve">Evidencia: Programa ARIBA
Frecuencia de aplicación: Permanente
Responsable de aplicación: Suministros y Soporte Administrativo- Jorge Tabares
</v>
      </c>
      <c r="H49" s="280" t="s">
        <v>588</v>
      </c>
      <c r="K49" s="103"/>
    </row>
    <row r="50" spans="1:11" ht="201" customHeight="1" x14ac:dyDescent="0.25">
      <c r="A50" s="310" t="s">
        <v>408</v>
      </c>
      <c r="B50" s="308" t="str">
        <f>IFERROR(VLOOKUP(A50,'2.Datos'!$A$3:$X$100,6,FALSE),"La celda tiene formula")</f>
        <v>No contar con las herramientas institucionales para la generación de una cultura organizacional que permita el control de los riesgos asociados a la corrupción.</v>
      </c>
      <c r="C50" s="310" t="s">
        <v>762</v>
      </c>
      <c r="D50" s="308" t="s">
        <v>763</v>
      </c>
      <c r="E50" s="308" t="s">
        <v>661</v>
      </c>
      <c r="F50" s="308" t="s">
        <v>764</v>
      </c>
      <c r="G50" s="312" t="str">
        <f t="shared" si="0"/>
        <v>Evidencia: Cronograma de actividades PAAC
Frecuencia de aplicación: Cuatrimestral
Responsable de aplicación: Gestión Operativa-Carolina Betancur</v>
      </c>
      <c r="H50" s="280" t="s">
        <v>588</v>
      </c>
      <c r="K50" s="103"/>
    </row>
    <row r="51" spans="1:11" ht="156" customHeight="1" x14ac:dyDescent="0.25">
      <c r="A51" s="310" t="s">
        <v>408</v>
      </c>
      <c r="B51" s="308" t="str">
        <f>IFERROR(VLOOKUP(A51,'2.Datos'!$A$3:$X$100,6,FALSE),"La celda tiene formula")</f>
        <v>No contar con las herramientas institucionales para la generación de una cultura organizacional que permita el control de los riesgos asociados a la corrupción.</v>
      </c>
      <c r="C51" s="310" t="s">
        <v>762</v>
      </c>
      <c r="D51" s="308" t="s">
        <v>763</v>
      </c>
      <c r="E51" s="308" t="s">
        <v>661</v>
      </c>
      <c r="F51" s="308" t="s">
        <v>764</v>
      </c>
      <c r="G51" s="312" t="str">
        <f t="shared" si="0"/>
        <v>Evidencia: Cronograma de actividades PAAC
Frecuencia de aplicación: Cuatrimestral
Responsable de aplicación: Gestión Operativa-Carolina Betancur</v>
      </c>
      <c r="H51" s="280" t="s">
        <v>588</v>
      </c>
      <c r="K51" s="103"/>
    </row>
    <row r="52" spans="1:11" ht="132.94999999999999" customHeight="1" x14ac:dyDescent="0.25">
      <c r="A52" s="308" t="s">
        <v>408</v>
      </c>
      <c r="B52" s="308" t="str">
        <f>IFERROR(VLOOKUP(A52,'2.Datos'!$A$3:$X$100,6,FALSE),"La celda tiene formula")</f>
        <v>No contar con las herramientas institucionales para la generación de una cultura organizacional que permita el control de los riesgos asociados a la corrupción.</v>
      </c>
      <c r="C52" s="310" t="s">
        <v>697</v>
      </c>
      <c r="D52" s="308" t="s">
        <v>802</v>
      </c>
      <c r="E52" s="308" t="s">
        <v>661</v>
      </c>
      <c r="F52" s="311" t="s">
        <v>801</v>
      </c>
      <c r="G52" s="312" t="str">
        <f t="shared" si="0"/>
        <v xml:space="preserve">Evidencia: Mapa de Riesgos de Corrupción
Frecuencia de aplicación: Cuatrimestral
Responsable de aplicación: Finaciera- Cumplimiento- Alejandra Raigosa Gaviria
Financiera- Riesgos- Daniel Franco </v>
      </c>
      <c r="H52" s="280" t="s">
        <v>588</v>
      </c>
      <c r="K52" s="103"/>
    </row>
    <row r="53" spans="1:11" ht="270" x14ac:dyDescent="0.25">
      <c r="A53" s="308" t="s">
        <v>408</v>
      </c>
      <c r="B53" s="308" t="str">
        <f>IFERROR(VLOOKUP(A53,'2.Datos'!$A$3:$X$100,6,FALSE),"La celda tiene formula")</f>
        <v>No contar con las herramientas institucionales para la generación de una cultura organizacional que permita el control de los riesgos asociados a la corrupción.</v>
      </c>
      <c r="C53" s="310" t="s">
        <v>698</v>
      </c>
      <c r="D53" s="308" t="s">
        <v>803</v>
      </c>
      <c r="E53" s="308" t="s">
        <v>525</v>
      </c>
      <c r="F53" s="308" t="s">
        <v>804</v>
      </c>
      <c r="G53" s="312" t="str">
        <f t="shared" si="0"/>
        <v xml:space="preserve">Evidencia: Controles preventivos 
Frecuencia de aplicación: Anual o cada que se presente un evento que requiera su revisión
Responsable de aplicación: Jorge Iván Tabares Grisales
Francisco Usuga Sepulveda
Daniel Franco Agudelo
Francisco Javier Agudelo Mesa
Eliana María Uribe Villa
Alexandra Magnolia Castaño
Omaira Yepes Aristizabal
Maria Alejandra Raigosa Gaviria
Jenny Osmayda Álvarez
Carlos Arturo España Borja
Carolina Villareal Carvajal
Lina Marcela Montoya Gonzales 
Norha Elena Quintero Montoya
Fernando Molina Velez
Alexander Vinck Posada
Deison Marin Ocampo
Marcela Viviana Patarroyo
Carolina Betancur </v>
      </c>
      <c r="H53" s="280" t="s">
        <v>588</v>
      </c>
      <c r="K53" s="103"/>
    </row>
    <row r="54" spans="1:11" ht="326.10000000000002" customHeight="1" x14ac:dyDescent="0.25">
      <c r="A54" s="308" t="s">
        <v>408</v>
      </c>
      <c r="B54" s="308" t="str">
        <f>IFERROR(VLOOKUP(A54,'2.Datos'!$A$3:$X$100,6,FALSE),"La celda tiene formula")</f>
        <v>No contar con las herramientas institucionales para la generación de una cultura organizacional que permita el control de los riesgos asociados a la corrupción.</v>
      </c>
      <c r="C54" s="310" t="s">
        <v>699</v>
      </c>
      <c r="D54" s="308" t="s">
        <v>646</v>
      </c>
      <c r="E54" s="308" t="s">
        <v>503</v>
      </c>
      <c r="F54" s="308" t="s">
        <v>804</v>
      </c>
      <c r="G54" s="312" t="str">
        <f t="shared" si="0"/>
        <v xml:space="preserve">Evidencia: Actas de reunión actualización mapa de riesgos
Divulgación de la matriz e informe de corrupción en pagina web
Frecuencia de aplicación: Anual
Responsable de aplicación: Jorge Iván Tabares Grisales
Francisco Usuga Sepulveda
Daniel Franco Agudelo
Francisco Javier Agudelo Mesa
Eliana María Uribe Villa
Alexandra Magnolia Castaño
Omaira Yepes Aristizabal
Maria Alejandra Raigosa Gaviria
Jenny Osmayda Álvarez
Carlos Arturo España Borja
Carolina Villareal Carvajal
Lina Marcela Montoya Gonzales 
Norha Elena Quintero Montoya
Fernando Molina Velez
Alexander Vinck Posada
Deison Marin Ocampo
Marcela Viviana Patarroyo
Carolina Betancur </v>
      </c>
      <c r="H54" s="280" t="s">
        <v>588</v>
      </c>
      <c r="K54" s="103"/>
    </row>
    <row r="55" spans="1:11" ht="125.25" customHeight="1" x14ac:dyDescent="0.25">
      <c r="A55" s="310" t="s">
        <v>412</v>
      </c>
      <c r="B55" s="308" t="str">
        <f>IFERROR(VLOOKUP(A55,'2.Datos'!$A$3:$X$100,6,FALSE),"La celda tiene formula")</f>
        <v xml:space="preserve">Uso indebido de las atribuciones de un directivo o superior frente a las funciones inherentes a su cargo, o frente a sus subalternos.
</v>
      </c>
      <c r="C55" s="310" t="s">
        <v>700</v>
      </c>
      <c r="D55" s="308" t="s">
        <v>527</v>
      </c>
      <c r="E55" s="308" t="s">
        <v>548</v>
      </c>
      <c r="F55" s="308" t="s">
        <v>805</v>
      </c>
      <c r="G55" s="312" t="str">
        <f t="shared" si="0"/>
        <v xml:space="preserve">Evidencia: reglas de negocio proceso de seleccion, filtros, cumplimiento perfiles 
proveedor neutro que realiza la selección del personal y para los nombramientos de los directivos establece lineamientos, perfiles
Frecuencia de aplicación: Cada que se requiera
Responsable de aplicación: Servicios Corporativos - Diana Cecilia Bedoya
Servicios Corporativos-Arquitectura Organizacional- Carlos Jose Arango 
</v>
      </c>
      <c r="H55" s="280" t="s">
        <v>588</v>
      </c>
      <c r="K55" s="103"/>
    </row>
    <row r="56" spans="1:11" ht="215.1" customHeight="1" x14ac:dyDescent="0.25">
      <c r="A56" s="308" t="s">
        <v>412</v>
      </c>
      <c r="B56" s="308" t="str">
        <f>IFERROR(VLOOKUP(A56,'2.Datos'!$A$3:$X$100,6,FALSE),"La celda tiene formula")</f>
        <v xml:space="preserve">Uso indebido de las atribuciones de un directivo o superior frente a las funciones inherentes a su cargo, o frente a sus subalternos.
</v>
      </c>
      <c r="C56" s="310" t="s">
        <v>701</v>
      </c>
      <c r="D56" s="308" t="s">
        <v>529</v>
      </c>
      <c r="E56" s="308" t="s">
        <v>528</v>
      </c>
      <c r="F56" s="311" t="s">
        <v>807</v>
      </c>
      <c r="G56" s="312" t="str">
        <f t="shared" si="0"/>
        <v xml:space="preserve">Evidencia: Actas de reunión
Informe anual de gestión dirigido a la gerencia
Frecuencia de aplicación: trimestral o cada que se requiera
Responsable de aplicación: Subgerencia de Operaciones de Aseo-Fredy Arley Cano
Secretaria General- Yaneire Velasquez Arrevalo
Comunicaciones - Jonathan Smit Alvarez
Gestión Operativa - Claudia Maria Molina
Subgerencia de Operaciones de Aseo - Sara Paulina Correa Garces
Subgerencia de Operaciones de Aseo - Omar Monsalve Muñoz
</v>
      </c>
      <c r="H56" s="280" t="s">
        <v>588</v>
      </c>
      <c r="K56" s="103"/>
    </row>
    <row r="57" spans="1:11" ht="191.1" customHeight="1" x14ac:dyDescent="0.25">
      <c r="A57" s="308" t="s">
        <v>412</v>
      </c>
      <c r="B57" s="308" t="str">
        <f>IFERROR(VLOOKUP(A57,'2.Datos'!$A$3:$X$100,6,FALSE),"La celda tiene formula")</f>
        <v xml:space="preserve">Uso indebido de las atribuciones de un directivo o superior frente a las funciones inherentes a su cargo, o frente a sus subalternos.
</v>
      </c>
      <c r="C57" s="310" t="s">
        <v>689</v>
      </c>
      <c r="D57" s="318" t="s">
        <v>766</v>
      </c>
      <c r="E57" s="309" t="s">
        <v>498</v>
      </c>
      <c r="F57" s="319" t="s">
        <v>765</v>
      </c>
      <c r="G57" s="312" t="str">
        <f t="shared" si="0"/>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57" s="280" t="s">
        <v>588</v>
      </c>
      <c r="K57" s="103"/>
    </row>
    <row r="58" spans="1:11" ht="179.45" customHeight="1" x14ac:dyDescent="0.25">
      <c r="A58" s="308" t="s">
        <v>412</v>
      </c>
      <c r="B58" s="308" t="str">
        <f>IFERROR(VLOOKUP(A58,'2.Datos'!$A$3:$X$100,6,FALSE),"La celda tiene formula")</f>
        <v xml:space="preserve">Uso indebido de las atribuciones de un directivo o superior frente a las funciones inherentes a su cargo, o frente a sus subalternos.
</v>
      </c>
      <c r="C58" s="315" t="s">
        <v>717</v>
      </c>
      <c r="D58" s="308" t="s">
        <v>650</v>
      </c>
      <c r="E58" s="309" t="s">
        <v>498</v>
      </c>
      <c r="F58" s="309" t="s">
        <v>767</v>
      </c>
      <c r="G58" s="312" t="str">
        <f t="shared" si="0"/>
        <v xml:space="preserve">Evidencia: Línea ética contacto transparente- Anticorrupción
Frecuencia de aplicación: Permanente
Responsable de aplicación:  Área de Auditoría- Bibian Yaneth Tobon Rios
Comité de ética </v>
      </c>
      <c r="H58" s="280" t="s">
        <v>588</v>
      </c>
      <c r="K58" s="103"/>
    </row>
    <row r="59" spans="1:11" ht="204.6" customHeight="1" x14ac:dyDescent="0.25">
      <c r="A59" s="308" t="s">
        <v>412</v>
      </c>
      <c r="B59" s="308" t="str">
        <f>IFERROR(VLOOKUP(A59,'2.Datos'!$A$3:$X$100,6,FALSE),"La celda tiene formula")</f>
        <v xml:space="preserve">Uso indebido de las atribuciones de un directivo o superior frente a las funciones inherentes a su cargo, o frente a sus subalternos.
</v>
      </c>
      <c r="C59" s="310" t="s">
        <v>690</v>
      </c>
      <c r="D59" s="308" t="s">
        <v>499</v>
      </c>
      <c r="E59" s="308" t="s">
        <v>500</v>
      </c>
      <c r="F59" s="308" t="s">
        <v>772</v>
      </c>
      <c r="G59" s="312" t="str">
        <f t="shared" si="0"/>
        <v xml:space="preserve">Evidencia: Actas de Reunión de Comité de Contratación
Frecuencia de aplicación: Semanal
Responsable de aplicación: Secretaría General
Suministros -Carlos Arturo España Borja
Soporte Administrativo- Jorge Tabares
</v>
      </c>
      <c r="H59" s="280" t="s">
        <v>588</v>
      </c>
      <c r="K59" s="103"/>
    </row>
    <row r="60" spans="1:11" ht="199.5" customHeight="1" x14ac:dyDescent="0.25">
      <c r="A60" s="308" t="s">
        <v>412</v>
      </c>
      <c r="B60" s="308" t="str">
        <f>IFERROR(VLOOKUP(A60,'2.Datos'!$A$3:$X$100,6,FALSE),"La celda tiene formula")</f>
        <v xml:space="preserve">Uso indebido de las atribuciones de un directivo o superior frente a las funciones inherentes a su cargo, o frente a sus subalternos.
</v>
      </c>
      <c r="C60" s="315" t="s">
        <v>693</v>
      </c>
      <c r="D60" s="311" t="s">
        <v>786</v>
      </c>
      <c r="E60" s="308" t="s">
        <v>778</v>
      </c>
      <c r="F60" s="308" t="s">
        <v>797</v>
      </c>
      <c r="G60" s="312" t="str">
        <f t="shared" si="0"/>
        <v xml:space="preserve">Evidencia: Informe revisión jurídica,  Debidas diligencias-financiera y de auditoría
Informe Preliminar y definitivo auditoría realizada a la Entidad
Frecuencia de aplicación: cada que se legaliza un contrato
Semestral
Anual
Responsable de aplicación: Suministro y soporte adtivo-Jorge Tabares - Norha Elena Quintero
Secretaria General-Carlos Arturo España Borja
Área Auditoría- Lucena Madrid
Área Financiera- Cumplimiento- Alejandra Raigosa 
</v>
      </c>
      <c r="H60" s="280" t="s">
        <v>588</v>
      </c>
      <c r="K60" s="103"/>
    </row>
    <row r="61" spans="1:11" ht="195.95" customHeight="1" x14ac:dyDescent="0.25">
      <c r="A61" s="308" t="s">
        <v>412</v>
      </c>
      <c r="B61" s="308" t="str">
        <f>IFERROR(VLOOKUP(A61,'2.Datos'!$A$3:$X$100,6,FALSE),"La celda tiene formula")</f>
        <v xml:space="preserve">Uso indebido de las atribuciones de un directivo o superior frente a las funciones inherentes a su cargo, o frente a sus subalternos.
</v>
      </c>
      <c r="C61" s="310" t="s">
        <v>694</v>
      </c>
      <c r="D61" s="308" t="s">
        <v>798</v>
      </c>
      <c r="E61" s="308" t="s">
        <v>498</v>
      </c>
      <c r="F61" s="308" t="s">
        <v>787</v>
      </c>
      <c r="G61" s="312" t="str">
        <f t="shared" si="0"/>
        <v xml:space="preserve">Evidencia: Carta de Declaración de Inhabilidades e incompatibilidades
Actas de Reunión de Comité de Contratación
Frecuencia de aplicación: Permanente
Responsable de aplicación: 
*Área Secretaría General- Carlos Arturo España
*Suministro y Soporte adtivo- Norha Quintero
</v>
      </c>
      <c r="H61" s="280" t="s">
        <v>588</v>
      </c>
      <c r="K61" s="103"/>
    </row>
    <row r="62" spans="1:11" ht="180.6" customHeight="1" x14ac:dyDescent="0.25">
      <c r="A62" s="310" t="s">
        <v>412</v>
      </c>
      <c r="B62" s="308" t="str">
        <f>IFERROR(VLOOKUP(A62,'2.Datos'!$A$3:$X$100,6,FALSE),"La celda tiene formula")</f>
        <v xml:space="preserve">Uso indebido de las atribuciones de un directivo o superior frente a las funciones inherentes a su cargo, o frente a sus subalternos.
</v>
      </c>
      <c r="C62" s="310" t="s">
        <v>692</v>
      </c>
      <c r="D62" s="308" t="s">
        <v>504</v>
      </c>
      <c r="E62" s="308" t="s">
        <v>498</v>
      </c>
      <c r="F62" s="308" t="s">
        <v>795</v>
      </c>
      <c r="G62" s="312"/>
      <c r="H62" s="280" t="s">
        <v>588</v>
      </c>
      <c r="K62" s="103"/>
    </row>
    <row r="63" spans="1:11" ht="150" customHeight="1" x14ac:dyDescent="0.25">
      <c r="A63" s="310" t="s">
        <v>414</v>
      </c>
      <c r="B63" s="308" t="str">
        <f>IFERROR(VLOOKUP(A63,'2.Datos'!$A$3:$X$100,6,FALSE),"La celda tiene formula")</f>
        <v>Concentración de funciones en cabeza de un funcionario y limitaciones para el control de sus decisiones por parte de un superior.</v>
      </c>
      <c r="C63" s="310" t="s">
        <v>728</v>
      </c>
      <c r="D63" s="310" t="s">
        <v>673</v>
      </c>
      <c r="E63" s="310" t="s">
        <v>750</v>
      </c>
      <c r="F63" s="310" t="s">
        <v>785</v>
      </c>
      <c r="G63" s="312" t="str">
        <f t="shared" si="0"/>
        <v>Evidencia: Actas de reunión 
Frecuencia de aplicación: Semanal
Mensual
Responsable de aplicación: Asuntos Legales Secretaria General- Lina Montoya</v>
      </c>
      <c r="H63" s="280" t="s">
        <v>588</v>
      </c>
      <c r="K63" s="103"/>
    </row>
    <row r="64" spans="1:11" ht="204.6" customHeight="1" x14ac:dyDescent="0.25">
      <c r="A64" s="308" t="s">
        <v>414</v>
      </c>
      <c r="B64" s="308" t="str">
        <f>IFERROR(VLOOKUP(A64,'2.Datos'!$A$3:$X$100,6,FALSE),"La celda tiene formula")</f>
        <v>Concentración de funciones en cabeza de un funcionario y limitaciones para el control de sus decisiones por parte de un superior.</v>
      </c>
      <c r="C64" s="310" t="s">
        <v>689</v>
      </c>
      <c r="D64" s="318" t="s">
        <v>766</v>
      </c>
      <c r="E64" s="309" t="s">
        <v>498</v>
      </c>
      <c r="F64" s="319" t="s">
        <v>765</v>
      </c>
      <c r="G64" s="312" t="str">
        <f t="shared" si="0"/>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64" s="280" t="s">
        <v>588</v>
      </c>
      <c r="K64" s="103"/>
    </row>
    <row r="65" spans="1:11" ht="249.6" customHeight="1" x14ac:dyDescent="0.25">
      <c r="A65" s="308" t="s">
        <v>414</v>
      </c>
      <c r="B65" s="308" t="str">
        <f>IFERROR(VLOOKUP(A65,'2.Datos'!$A$3:$X$100,6,FALSE),"La celda tiene formula")</f>
        <v>Concentración de funciones en cabeza de un funcionario y limitaciones para el control de sus decisiones por parte de un superior.</v>
      </c>
      <c r="C65" s="315" t="s">
        <v>717</v>
      </c>
      <c r="D65" s="308" t="s">
        <v>650</v>
      </c>
      <c r="E65" s="309" t="s">
        <v>498</v>
      </c>
      <c r="F65" s="309" t="s">
        <v>767</v>
      </c>
      <c r="G65" s="312" t="str">
        <f t="shared" si="0"/>
        <v xml:space="preserve">Evidencia: Línea ética contacto transparente- Anticorrupción
Frecuencia de aplicación: Permanente
Responsable de aplicación:  Área de Auditoría- Bibian Yaneth Tobon Rios
Comité de ética </v>
      </c>
      <c r="H65" s="280" t="s">
        <v>588</v>
      </c>
      <c r="K65" s="103"/>
    </row>
    <row r="66" spans="1:11" ht="243" customHeight="1" x14ac:dyDescent="0.25">
      <c r="A66" s="308" t="s">
        <v>414</v>
      </c>
      <c r="B66" s="308" t="str">
        <f>IFERROR(VLOOKUP(A66,'2.Datos'!$A$3:$X$100,6,FALSE),"La celda tiene formula")</f>
        <v>Concentración de funciones en cabeza de un funcionario y limitaciones para el control de sus decisiones por parte de un superior.</v>
      </c>
      <c r="C66" s="310" t="s">
        <v>690</v>
      </c>
      <c r="D66" s="308" t="s">
        <v>499</v>
      </c>
      <c r="E66" s="308" t="s">
        <v>500</v>
      </c>
      <c r="F66" s="308" t="s">
        <v>772</v>
      </c>
      <c r="G66" s="312" t="str">
        <f t="shared" si="0"/>
        <v xml:space="preserve">Evidencia: Actas de Reunión de Comité de Contratación
Frecuencia de aplicación: Semanal
Responsable de aplicación: Secretaría General
Suministros -Carlos Arturo España Borja
Soporte Administrativo- Jorge Tabares
</v>
      </c>
      <c r="H66" s="280" t="s">
        <v>588</v>
      </c>
      <c r="K66" s="103"/>
    </row>
    <row r="67" spans="1:11" ht="144" x14ac:dyDescent="0.25">
      <c r="A67" s="308" t="s">
        <v>414</v>
      </c>
      <c r="B67" s="308" t="str">
        <f>IFERROR(VLOOKUP(A67,'2.Datos'!$A$3:$X$100,6,FALSE),"La celda tiene formula")</f>
        <v>Concentración de funciones en cabeza de un funcionario y limitaciones para el control de sus decisiones por parte de un superior.</v>
      </c>
      <c r="C67" s="315" t="s">
        <v>693</v>
      </c>
      <c r="D67" s="311" t="s">
        <v>786</v>
      </c>
      <c r="E67" s="308" t="s">
        <v>778</v>
      </c>
      <c r="F67" s="308" t="s">
        <v>797</v>
      </c>
      <c r="G67" s="312" t="str">
        <f t="shared" si="0"/>
        <v xml:space="preserve">Evidencia: Informe revisión jurídica,  Debidas diligencias-financiera y de auditoría
Informe Preliminar y definitivo auditoría realizada a la Entidad
Frecuencia de aplicación: cada que se legaliza un contrato
Semestral
Anual
Responsable de aplicación: Suministro y soporte adtivo-Jorge Tabares - Norha Elena Quintero
Secretaria General-Carlos Arturo España Borja
Área Auditoría- Lucena Madrid
Área Financiera- Cumplimiento- Alejandra Raigosa 
</v>
      </c>
      <c r="H67" s="280" t="s">
        <v>588</v>
      </c>
      <c r="K67" s="103"/>
    </row>
    <row r="68" spans="1:11" ht="278.10000000000002" customHeight="1" x14ac:dyDescent="0.25">
      <c r="A68" s="308" t="s">
        <v>414</v>
      </c>
      <c r="B68" s="308" t="str">
        <f>IFERROR(VLOOKUP(A68,'2.Datos'!$A$3:$X$100,6,FALSE),"La celda tiene formula")</f>
        <v>Concentración de funciones en cabeza de un funcionario y limitaciones para el control de sus decisiones por parte de un superior.</v>
      </c>
      <c r="C68" s="310" t="s">
        <v>694</v>
      </c>
      <c r="D68" s="308" t="s">
        <v>798</v>
      </c>
      <c r="E68" s="308" t="s">
        <v>542</v>
      </c>
      <c r="F68" s="308" t="s">
        <v>787</v>
      </c>
      <c r="G68" s="312" t="str">
        <f t="shared" si="0"/>
        <v xml:space="preserve">Evidencia: Carta de Declaración de Inhabilidades e incompatibilidades
Actas de Reunión de Comité de Contratación
Frecuencia de aplicación: permanente
Responsable de aplicación: 
*Área Secretaría General- Carlos Arturo España
*Suministro y Soporte adtivo- Norha Quintero
</v>
      </c>
      <c r="H68" s="280" t="s">
        <v>588</v>
      </c>
      <c r="K68" s="103"/>
    </row>
    <row r="69" spans="1:11" ht="231" customHeight="1" x14ac:dyDescent="0.25">
      <c r="A69" s="308" t="s">
        <v>414</v>
      </c>
      <c r="B69" s="308" t="str">
        <f>IFERROR(VLOOKUP(A69,'2.Datos'!$A$3:$X$100,6,FALSE),"La celda tiene formula")</f>
        <v>Concentración de funciones en cabeza de un funcionario y limitaciones para el control de sus decisiones por parte de un superior.</v>
      </c>
      <c r="C69" s="310" t="s">
        <v>702</v>
      </c>
      <c r="D69" s="308" t="s">
        <v>504</v>
      </c>
      <c r="E69" s="308" t="s">
        <v>498</v>
      </c>
      <c r="F69" s="308" t="s">
        <v>522</v>
      </c>
      <c r="G69" s="312" t="str">
        <f t="shared" si="0"/>
        <v>Evidencia: Documento de Código de Ética
Página Web Calidad:
https://epmco.sharepoint.com/sites/evm-sgc/Documentos%20compartidos/SGC/MP12/PR38/01PL/C%C3%B3digo-de-Etica.pdf
Frecuencia de aplicación: Permanente
Responsable de aplicación: 
* Integrantes Comité de Ética</v>
      </c>
      <c r="H69" s="280" t="s">
        <v>588</v>
      </c>
      <c r="K69" s="103"/>
    </row>
    <row r="70" spans="1:11" ht="105" x14ac:dyDescent="0.25">
      <c r="A70" s="310" t="s">
        <v>414</v>
      </c>
      <c r="B70" s="308" t="str">
        <f>IFERROR(VLOOKUP(A70,'2.Datos'!$A$3:$X$100,6,FALSE),"La celda tiene formula")</f>
        <v>Concentración de funciones en cabeza de un funcionario y limitaciones para el control de sus decisiones por parte de un superior.</v>
      </c>
      <c r="C70" s="310" t="s">
        <v>692</v>
      </c>
      <c r="D70" s="308" t="s">
        <v>504</v>
      </c>
      <c r="E70" s="308" t="s">
        <v>498</v>
      </c>
      <c r="F70" s="308" t="s">
        <v>795</v>
      </c>
      <c r="G70" s="312" t="str">
        <f t="shared" si="0"/>
        <v>Evidencia: Documento de Código de Ética
Página Web Calidad:
https://epmco.sharepoint.com/sites/evm-sgc/Documentos%20compartidos/SGC/MP12/PR38/01PL/C%C3%B3digo-de-Etica.pdf
Frecuencia de aplicación: Permanente
Responsable de aplicación: Servicios Corporativos - Diana Cecilia Bedoya</v>
      </c>
      <c r="H70" s="280" t="s">
        <v>588</v>
      </c>
      <c r="K70" s="103"/>
    </row>
    <row r="71" spans="1:11" s="289" customFormat="1" ht="75" x14ac:dyDescent="0.25">
      <c r="A71" s="310" t="s">
        <v>414</v>
      </c>
      <c r="B71" s="310" t="str">
        <f>IFERROR(VLOOKUP(A71,'2.Datos'!$A$3:$X$100,6,FALSE),"La celda tiene formula")</f>
        <v>Concentración de funciones en cabeza de un funcionario y limitaciones para el control de sus decisiones por parte de un superior.</v>
      </c>
      <c r="C71" s="310" t="s">
        <v>751</v>
      </c>
      <c r="D71" s="310" t="s">
        <v>753</v>
      </c>
      <c r="E71" s="310" t="s">
        <v>738</v>
      </c>
      <c r="F71" s="310" t="s">
        <v>806</v>
      </c>
      <c r="G71" s="320" t="str">
        <f t="shared" ref="G71:G72" si="1">CONCATENATE($D$1,": ",D71,CHAR(10),$E$1,": ",E71,CHAR(10),$F$1,": ",F71)</f>
        <v xml:space="preserve">Evidencia: Regla de negocio: admon de cambios en la esctructura de la planta del personal EMVARIAS
Frecuencia de aplicación: Cada vez que se requiera
Responsable de aplicación: Servicios Corporativos - Diana Cecilia Bedoya
Servicios Corporativos-Arquitectura Organizacional- Carlos Jose Arango </v>
      </c>
      <c r="H71" s="290" t="s">
        <v>588</v>
      </c>
      <c r="K71" s="288"/>
    </row>
    <row r="72" spans="1:11" s="289" customFormat="1" ht="168.6" customHeight="1" x14ac:dyDescent="0.25">
      <c r="A72" s="310" t="s">
        <v>414</v>
      </c>
      <c r="B72" s="310" t="str">
        <f>IFERROR(VLOOKUP(A72,'2.Datos'!$A$3:$X$100,6,FALSE),"La celda tiene formula")</f>
        <v>Concentración de funciones en cabeza de un funcionario y limitaciones para el control de sus decisiones por parte de un superior.</v>
      </c>
      <c r="C72" s="310" t="s">
        <v>752</v>
      </c>
      <c r="D72" s="310" t="s">
        <v>808</v>
      </c>
      <c r="E72" s="310" t="s">
        <v>738</v>
      </c>
      <c r="F72" s="310" t="s">
        <v>806</v>
      </c>
      <c r="G72" s="320" t="str">
        <f t="shared" si="1"/>
        <v xml:space="preserve">Evidencia: Perfiles de cargo actualizados para toda la planta (en curso)
Frecuencia de aplicación: Cada vez que se requiera
Responsable de aplicación: Servicios Corporativos - Diana Cecilia Bedoya
Servicios Corporativos-Arquitectura Organizacional- Carlos Jose Arango </v>
      </c>
      <c r="H72" s="290" t="s">
        <v>588</v>
      </c>
      <c r="K72" s="288"/>
    </row>
    <row r="73" spans="1:11" ht="206.45" customHeight="1" x14ac:dyDescent="0.25">
      <c r="A73" s="310" t="s">
        <v>417</v>
      </c>
      <c r="B73" s="308" t="str">
        <f>IFERROR(VLOOKUP(A73,'2.Datos'!$A$3:$X$100,6,FALSE),"La celda tiene formula")</f>
        <v>No contar con las herramientas institucionales para garantizar que la ciudadanía pueda  vigilar y fiscalizar la gestión pública</v>
      </c>
      <c r="C73" s="310" t="s">
        <v>703</v>
      </c>
      <c r="D73" s="308" t="s">
        <v>662</v>
      </c>
      <c r="E73" s="308" t="s">
        <v>647</v>
      </c>
      <c r="F73" s="308" t="s">
        <v>809</v>
      </c>
      <c r="G73" s="312" t="str">
        <f t="shared" si="0"/>
        <v xml:space="preserve">Evidencia: Informe de sostenibilidad
socialización en medios internos y externos
Eventos con los grupos de interés
Publicación en pagina web
 (YouTube)
Informe anual de rendición de cuentas
Frecuencia de aplicación: Anual
Cada vez que se requiera
Responsable de aplicación: Comunicaciones - Jonathan Smith Alvarez 
Harrison Renteria
Daniela Londoño
Charlee Zapata
Liliana Pelaez
Gestión Operativa - Diana Carolina Bedoya Ramirez
</v>
      </c>
      <c r="H73" s="280" t="s">
        <v>588</v>
      </c>
      <c r="K73" s="103"/>
    </row>
    <row r="74" spans="1:11" ht="221.1" customHeight="1" x14ac:dyDescent="0.25">
      <c r="A74" s="308" t="s">
        <v>417</v>
      </c>
      <c r="B74" s="308" t="str">
        <f>IFERROR(VLOOKUP(A74,'2.Datos'!$A$3:$X$100,6,FALSE),"La celda tiene formula")</f>
        <v>No contar con las herramientas institucionales para garantizar que la ciudadanía pueda  vigilar y fiscalizar la gestión pública</v>
      </c>
      <c r="C74" s="310" t="s">
        <v>704</v>
      </c>
      <c r="D74" s="308" t="s">
        <v>663</v>
      </c>
      <c r="E74" s="308" t="s">
        <v>648</v>
      </c>
      <c r="F74" s="308" t="s">
        <v>810</v>
      </c>
      <c r="G74" s="312" t="str">
        <f t="shared" si="0"/>
        <v xml:space="preserve">Evidencia: *Trazabilidad y respuesta a todos los requerimientos indicadores de procesos (línea amiga , pqrs, correo electrónico, pagina web) se direcciona al área competente
*Informes de auditoria
Frecuencia de aplicación: Permanente
Responsable de aplicación: Gestión Operativa - Carolina Villareal - Eliana Maria Uribe 
Secretaría General - Carlos Arturo España
Auditoria - Bibian Yaneth Tobón Rios
Comunicaciones- Harrison Renteria
</v>
      </c>
      <c r="H74" s="280" t="s">
        <v>588</v>
      </c>
      <c r="K74" s="103"/>
    </row>
    <row r="75" spans="1:11" ht="216" customHeight="1" x14ac:dyDescent="0.25">
      <c r="A75" s="308" t="s">
        <v>417</v>
      </c>
      <c r="B75" s="308" t="str">
        <f>IFERROR(VLOOKUP(A75,'2.Datos'!$A$3:$X$100,6,FALSE),"La celda tiene formula")</f>
        <v>No contar con las herramientas institucionales para garantizar que la ciudadanía pueda  vigilar y fiscalizar la gestión pública</v>
      </c>
      <c r="C75" s="310" t="s">
        <v>689</v>
      </c>
      <c r="D75" s="318" t="s">
        <v>766</v>
      </c>
      <c r="E75" s="309" t="s">
        <v>498</v>
      </c>
      <c r="F75" s="319" t="s">
        <v>765</v>
      </c>
      <c r="G75" s="312" t="str">
        <f t="shared" ref="G75:G159" si="2">CONCATENATE($D$1,": ",D75,CHAR(10),$E$1,": ",E75,CHAR(10),$F$1,": ",F75)</f>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75" s="280" t="s">
        <v>588</v>
      </c>
      <c r="K75" s="103"/>
    </row>
    <row r="76" spans="1:11" ht="48" x14ac:dyDescent="0.25">
      <c r="A76" s="308" t="s">
        <v>417</v>
      </c>
      <c r="B76" s="308" t="str">
        <f>IFERROR(VLOOKUP(A76,'2.Datos'!$A$3:$X$100,6,FALSE),"La celda tiene formula")</f>
        <v>No contar con las herramientas institucionales para garantizar que la ciudadanía pueda  vigilar y fiscalizar la gestión pública</v>
      </c>
      <c r="C76" s="314" t="s">
        <v>717</v>
      </c>
      <c r="D76" s="308" t="s">
        <v>650</v>
      </c>
      <c r="E76" s="309" t="s">
        <v>498</v>
      </c>
      <c r="F76" s="309" t="s">
        <v>767</v>
      </c>
      <c r="G76" s="312" t="str">
        <f t="shared" si="2"/>
        <v xml:space="preserve">Evidencia: Línea ética contacto transparente- Anticorrupción
Frecuencia de aplicación: Permanente
Responsable de aplicación:  Área de Auditoría- Bibian Yaneth Tobon Rios
Comité de ética </v>
      </c>
      <c r="H76" s="280" t="s">
        <v>588</v>
      </c>
      <c r="K76" s="103"/>
    </row>
    <row r="77" spans="1:11" ht="174.6" customHeight="1" x14ac:dyDescent="0.25">
      <c r="A77" s="308" t="s">
        <v>417</v>
      </c>
      <c r="B77" s="308" t="str">
        <f>IFERROR(VLOOKUP(A77,'2.Datos'!$A$3:$X$100,6,FALSE),"La celda tiene formula")</f>
        <v>No contar con las herramientas institucionales para garantizar que la ciudadanía pueda  vigilar y fiscalizar la gestión pública</v>
      </c>
      <c r="C77" s="310" t="s">
        <v>702</v>
      </c>
      <c r="D77" s="308" t="s">
        <v>501</v>
      </c>
      <c r="E77" s="308" t="s">
        <v>542</v>
      </c>
      <c r="F77" s="308" t="s">
        <v>521</v>
      </c>
      <c r="G77" s="312" t="str">
        <f t="shared" si="2"/>
        <v>Evidencia: Carta de Declaración de Inhabilidades e incompatibilidades
Frecuencia de aplicación: permanente
Responsable de aplicación: 
*Área Secretaría General
*Área Servicios Corporativos</v>
      </c>
      <c r="H77" s="280" t="s">
        <v>588</v>
      </c>
      <c r="K77" s="103"/>
    </row>
    <row r="78" spans="1:11" ht="269.45" customHeight="1" x14ac:dyDescent="0.25">
      <c r="A78" s="308" t="s">
        <v>417</v>
      </c>
      <c r="B78" s="308" t="str">
        <f>IFERROR(VLOOKUP(A78,'2.Datos'!$A$3:$X$100,6,FALSE),"La celda tiene formula")</f>
        <v>No contar con las herramientas institucionales para garantizar que la ciudadanía pueda  vigilar y fiscalizar la gestión pública</v>
      </c>
      <c r="C78" s="310" t="s">
        <v>692</v>
      </c>
      <c r="D78" s="308" t="s">
        <v>504</v>
      </c>
      <c r="E78" s="308" t="s">
        <v>498</v>
      </c>
      <c r="F78" s="308" t="s">
        <v>795</v>
      </c>
      <c r="G78" s="312" t="str">
        <f t="shared" si="2"/>
        <v>Evidencia: Documento de Código de Ética
Página Web Calidad:
https://epmco.sharepoint.com/sites/evm-sgc/Documentos%20compartidos/SGC/MP12/PR38/01PL/C%C3%B3digo-de-Etica.pdf
Frecuencia de aplicación: Permanente
Responsable de aplicación: Servicios Corporativos - Diana Cecilia Bedoya</v>
      </c>
      <c r="H78" s="280" t="s">
        <v>588</v>
      </c>
      <c r="K78" s="103"/>
    </row>
    <row r="79" spans="1:11" ht="60" x14ac:dyDescent="0.25">
      <c r="A79" s="308" t="s">
        <v>417</v>
      </c>
      <c r="B79" s="308" t="str">
        <f>IFERROR(VLOOKUP(A79,'2.Datos'!$A$3:$X$100,6,FALSE),"La celda tiene formula")</f>
        <v>No contar con las herramientas institucionales para garantizar que la ciudadanía pueda  vigilar y fiscalizar la gestión pública</v>
      </c>
      <c r="C79" s="310" t="s">
        <v>705</v>
      </c>
      <c r="D79" s="308" t="s">
        <v>530</v>
      </c>
      <c r="E79" s="308" t="s">
        <v>498</v>
      </c>
      <c r="F79" s="308" t="s">
        <v>811</v>
      </c>
      <c r="G79" s="312" t="str">
        <f t="shared" si="2"/>
        <v>Evidencia: radicados de las respuestas
Frecuencia de aplicación: Permanente
Responsable de aplicación: Suministros y Soporte administrativo
Gestión documental- Francisco Usuga Seúlveda</v>
      </c>
      <c r="H79" s="280" t="s">
        <v>588</v>
      </c>
      <c r="K79" s="103"/>
    </row>
    <row r="80" spans="1:11" ht="103.5" customHeight="1" x14ac:dyDescent="0.25">
      <c r="A80" s="308" t="s">
        <v>417</v>
      </c>
      <c r="B80" s="308" t="str">
        <f>IFERROR(VLOOKUP(A80,'2.Datos'!$A$3:$X$100,6,FALSE),"La celda tiene formula")</f>
        <v>No contar con las herramientas institucionales para garantizar que la ciudadanía pueda  vigilar y fiscalizar la gestión pública</v>
      </c>
      <c r="C80" s="310" t="s">
        <v>689</v>
      </c>
      <c r="D80" s="318" t="s">
        <v>766</v>
      </c>
      <c r="E80" s="309" t="s">
        <v>498</v>
      </c>
      <c r="F80" s="319" t="s">
        <v>765</v>
      </c>
      <c r="G80" s="312" t="str">
        <f t="shared" si="2"/>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80" s="280" t="s">
        <v>588</v>
      </c>
      <c r="K80" s="103"/>
    </row>
    <row r="81" spans="1:11" ht="103.5" customHeight="1" x14ac:dyDescent="0.25">
      <c r="A81" s="310" t="s">
        <v>417</v>
      </c>
      <c r="B81" s="308" t="str">
        <f>IFERROR(VLOOKUP(A81,'2.Datos'!$A$3:$X$100,6,FALSE),"La celda tiene formula")</f>
        <v>No contar con las herramientas institucionales para garantizar que la ciudadanía pueda  vigilar y fiscalizar la gestión pública</v>
      </c>
      <c r="C81" s="310" t="s">
        <v>706</v>
      </c>
      <c r="D81" s="308" t="s">
        <v>741</v>
      </c>
      <c r="E81" s="308" t="s">
        <v>498</v>
      </c>
      <c r="F81" s="308" t="s">
        <v>812</v>
      </c>
      <c r="G81" s="312" t="str">
        <f t="shared" si="2"/>
        <v>Evidencia: Piezas de comunicaciones (habladores colgantes)
Frecuencia de aplicación: Permanente
Responsable de aplicación: Servicios Corporativos - Luis Fernando Alvarez Piza
Comunicaciones – Jonathan Smith Alvarez</v>
      </c>
      <c r="H81" s="280" t="s">
        <v>588</v>
      </c>
      <c r="K81" s="103"/>
    </row>
    <row r="82" spans="1:11" ht="210.95" customHeight="1" x14ac:dyDescent="0.25">
      <c r="A82" s="310" t="s">
        <v>420</v>
      </c>
      <c r="B82" s="308" t="str">
        <f>IFERROR(VLOOKUP(A82,'2.Datos'!$A$3:$X$100,6,FALSE),"La celda tiene formula")</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82" s="310" t="s">
        <v>707</v>
      </c>
      <c r="D82" s="308" t="s">
        <v>546</v>
      </c>
      <c r="E82" s="308" t="s">
        <v>547</v>
      </c>
      <c r="F82" s="308" t="s">
        <v>813</v>
      </c>
      <c r="G82" s="312" t="str">
        <f t="shared" si="2"/>
        <v>Evidencia: Procesos contractuales 
Frecuencia de aplicación: Cada que se requiere
Responsable de aplicación: Suministro y Soporte Administrativo - Jorge Tabares</v>
      </c>
      <c r="H82" s="280" t="s">
        <v>588</v>
      </c>
      <c r="K82" s="103"/>
    </row>
    <row r="83" spans="1:11" ht="199.5" customHeight="1" x14ac:dyDescent="0.25">
      <c r="A83" s="308" t="s">
        <v>420</v>
      </c>
      <c r="B83" s="308" t="str">
        <f>IFERROR(VLOOKUP(A83,'2.Datos'!$A$3:$X$100,6,FALSE),"La celda tiene formula")</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83" s="310" t="s">
        <v>692</v>
      </c>
      <c r="D83" s="308" t="s">
        <v>504</v>
      </c>
      <c r="E83" s="308" t="s">
        <v>498</v>
      </c>
      <c r="F83" s="308" t="s">
        <v>795</v>
      </c>
      <c r="G83" s="312" t="str">
        <f t="shared" si="2"/>
        <v>Evidencia: Documento de Código de Ética
Página Web Calidad:
https://epmco.sharepoint.com/sites/evm-sgc/Documentos%20compartidos/SGC/MP12/PR38/01PL/C%C3%B3digo-de-Etica.pdf
Frecuencia de aplicación: Permanente
Responsable de aplicación: Servicios Corporativos - Diana Cecilia Bedoya</v>
      </c>
      <c r="H83" s="280" t="s">
        <v>588</v>
      </c>
      <c r="K83" s="103"/>
    </row>
    <row r="84" spans="1:11" ht="231" customHeight="1" x14ac:dyDescent="0.25">
      <c r="A84" s="308" t="s">
        <v>420</v>
      </c>
      <c r="B84" s="308" t="str">
        <f>IFERROR(VLOOKUP(A84,'2.Datos'!$A$3:$X$100,6,FALSE),"La celda tiene formula")</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84" s="310" t="s">
        <v>708</v>
      </c>
      <c r="D84" s="308" t="s">
        <v>551</v>
      </c>
      <c r="E84" s="308" t="s">
        <v>526</v>
      </c>
      <c r="F84" s="308" t="s">
        <v>814</v>
      </c>
      <c r="G84" s="312" t="str">
        <f t="shared" si="2"/>
        <v>Evidencia: Procesos disciplinarios, administrativos y fiscales
Frecuencia de aplicación: cada que se requiera
Responsable de aplicación: Control disciplinario - Fabio Tobar  Pineda
Auditoría Interna - Carlos Restrepo y entes de control</v>
      </c>
      <c r="H84" s="280" t="s">
        <v>588</v>
      </c>
      <c r="K84" s="103"/>
    </row>
    <row r="85" spans="1:11" ht="150" x14ac:dyDescent="0.25">
      <c r="A85" s="308" t="s">
        <v>420</v>
      </c>
      <c r="B85" s="308" t="str">
        <f>IFERROR(VLOOKUP(A85,'2.Datos'!$A$3:$X$100,6,FALSE),"La celda tiene formula")</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85" s="310" t="s">
        <v>689</v>
      </c>
      <c r="D85" s="318" t="s">
        <v>766</v>
      </c>
      <c r="E85" s="309" t="s">
        <v>498</v>
      </c>
      <c r="F85" s="319" t="s">
        <v>765</v>
      </c>
      <c r="G85" s="312" t="str">
        <f t="shared" si="2"/>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85" s="280" t="s">
        <v>588</v>
      </c>
      <c r="K85" s="103"/>
    </row>
    <row r="86" spans="1:11" ht="231" customHeight="1" x14ac:dyDescent="0.25">
      <c r="A86" s="310" t="s">
        <v>420</v>
      </c>
      <c r="B86" s="308" t="str">
        <f>IFERROR(VLOOKUP(A86,'2.Datos'!$A$3:$X$100,6,FALSE),"La celda tiene formula")</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86" s="310" t="s">
        <v>709</v>
      </c>
      <c r="D86" s="318" t="s">
        <v>742</v>
      </c>
      <c r="E86" s="309" t="s">
        <v>498</v>
      </c>
      <c r="F86" s="319" t="s">
        <v>816</v>
      </c>
      <c r="G86" s="312" t="str">
        <f t="shared" si="2"/>
        <v xml:space="preserve">Evidencia: Politica de ciberseguridad
Frecuencia de aplicación: Permanente
Responsable de aplicación: Servicios corporativos- Johan Alexis martinez Orjuela </v>
      </c>
      <c r="H86" s="280" t="s">
        <v>588</v>
      </c>
      <c r="K86" s="103"/>
    </row>
    <row r="87" spans="1:11" ht="120" x14ac:dyDescent="0.25">
      <c r="A87" s="310" t="s">
        <v>420</v>
      </c>
      <c r="B87" s="308" t="str">
        <f>IFERROR(VLOOKUP(A87,'2.Datos'!$A$3:$X$100,6,FALSE),"La celda tiene formula")</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87" s="310" t="s">
        <v>710</v>
      </c>
      <c r="D87" s="318" t="s">
        <v>743</v>
      </c>
      <c r="E87" s="309" t="s">
        <v>498</v>
      </c>
      <c r="F87" s="319" t="s">
        <v>819</v>
      </c>
      <c r="G87" s="312" t="str">
        <f t="shared" si="2"/>
        <v xml:space="preserve">Evidencia: Manual de funciones 
Reglas de Negocio
Politicas de operación 
Frecuencia de aplicación: Permanente
Responsable de aplicación: Servicios corporativos - Diana Cecilia Bedoya 
</v>
      </c>
      <c r="H87" s="280" t="s">
        <v>588</v>
      </c>
      <c r="K87" s="103"/>
    </row>
    <row r="88" spans="1:11" ht="120" x14ac:dyDescent="0.25">
      <c r="A88" s="310" t="s">
        <v>420</v>
      </c>
      <c r="B88" s="308" t="str">
        <f>IFERROR(VLOOKUP(A88,'2.Datos'!$A$3:$X$100,6,FALSE),"La celda tiene formula")</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88" s="314" t="s">
        <v>717</v>
      </c>
      <c r="D88" s="308" t="s">
        <v>650</v>
      </c>
      <c r="E88" s="309" t="s">
        <v>498</v>
      </c>
      <c r="F88" s="309" t="s">
        <v>767</v>
      </c>
      <c r="G88" s="312" t="str">
        <f t="shared" si="2"/>
        <v xml:space="preserve">Evidencia: Línea ética contacto transparente- Anticorrupción
Frecuencia de aplicación: Permanente
Responsable de aplicación:  Área de Auditoría- Bibian Yaneth Tobon Rios
Comité de ética </v>
      </c>
      <c r="H88" s="280" t="s">
        <v>588</v>
      </c>
      <c r="K88" s="103"/>
    </row>
    <row r="89" spans="1:11" ht="120" x14ac:dyDescent="0.25">
      <c r="A89" s="321" t="s">
        <v>420</v>
      </c>
      <c r="B89" s="308" t="str">
        <f>IFERROR(VLOOKUP(A89,'2.Datos'!$A$3:$X$100,6,FALSE),"La celda tiene formula")</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89" s="310" t="s">
        <v>711</v>
      </c>
      <c r="D89" s="322" t="s">
        <v>820</v>
      </c>
      <c r="E89" s="309" t="s">
        <v>745</v>
      </c>
      <c r="F89" s="319" t="s">
        <v>817</v>
      </c>
      <c r="G89" s="312" t="str">
        <f t="shared" si="2"/>
        <v>Evidencia: Pagina web - Harrison Renteria
comité interno de archivo - 
Frecuencia de aplicación: Periodica
Responsable de aplicación: Gestión docuemntal - Francisco Usuga
Comunicaciones - Harrison Renteria</v>
      </c>
      <c r="H89" s="280" t="s">
        <v>588</v>
      </c>
      <c r="K89" s="103"/>
    </row>
    <row r="90" spans="1:11" ht="120" x14ac:dyDescent="0.25">
      <c r="A90" s="310" t="s">
        <v>420</v>
      </c>
      <c r="B90" s="308" t="str">
        <f>IFERROR(VLOOKUP(A90,'2.Datos'!$A$3:$X$100,6,FALSE),"La celda tiene formula")</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90" s="310" t="s">
        <v>712</v>
      </c>
      <c r="D90" s="322" t="s">
        <v>822</v>
      </c>
      <c r="E90" s="309" t="s">
        <v>745</v>
      </c>
      <c r="F90" s="319" t="s">
        <v>821</v>
      </c>
      <c r="G90" s="312" t="str">
        <f t="shared" si="2"/>
        <v>Evidencia: Pagina web -
comité interno de archivo - 
Frecuencia de aplicación: Periodica
Responsable de aplicación: Gestión docuemntal - Francisco Usuga Sepulveda
Comunicaciones - Harrison Renteria</v>
      </c>
      <c r="H90" s="280" t="s">
        <v>588</v>
      </c>
      <c r="K90" s="103"/>
    </row>
    <row r="91" spans="1:11" ht="60" x14ac:dyDescent="0.25">
      <c r="A91" s="310" t="s">
        <v>423</v>
      </c>
      <c r="B91" s="308" t="str">
        <f>IFERROR(VLOOKUP(A91,'2.Datos'!$A$3:$X$100,6,FALSE),"La celda tiene formula")</f>
        <v>Falta de promoción de una cultura de valores y principios dentro de la organización.</v>
      </c>
      <c r="C91" s="310" t="s">
        <v>713</v>
      </c>
      <c r="D91" s="318" t="s">
        <v>834</v>
      </c>
      <c r="E91" s="309" t="s">
        <v>498</v>
      </c>
      <c r="F91" s="319" t="s">
        <v>833</v>
      </c>
      <c r="G91" s="312" t="str">
        <f t="shared" si="2"/>
        <v>Evidencia: Informe de medición de Clima Etico
Encuesta funcionarios Clima Etico 
Frecuencia de aplicación: Permanente
Responsable de aplicación: 
Servicios Corporativos- Hugo Sneyder Yepes</v>
      </c>
      <c r="H91" s="280" t="s">
        <v>588</v>
      </c>
      <c r="K91" s="103"/>
    </row>
    <row r="92" spans="1:11" ht="150" x14ac:dyDescent="0.25">
      <c r="A92" s="308" t="s">
        <v>423</v>
      </c>
      <c r="B92" s="308" t="str">
        <f>IFERROR(VLOOKUP(A92,'2.Datos'!$A$3:$X$100,6,FALSE),"La celda tiene formula")</f>
        <v>Falta de promoción de una cultura de valores y principios dentro de la organización.</v>
      </c>
      <c r="C92" s="310" t="s">
        <v>689</v>
      </c>
      <c r="D92" s="318" t="s">
        <v>766</v>
      </c>
      <c r="E92" s="309" t="s">
        <v>498</v>
      </c>
      <c r="F92" s="319" t="s">
        <v>765</v>
      </c>
      <c r="G92" s="312" t="str">
        <f t="shared" si="2"/>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92" s="280" t="s">
        <v>588</v>
      </c>
      <c r="K92" s="103"/>
    </row>
    <row r="93" spans="1:11" ht="48" x14ac:dyDescent="0.25">
      <c r="A93" s="308" t="s">
        <v>423</v>
      </c>
      <c r="B93" s="308" t="str">
        <f>IFERROR(VLOOKUP(A93,'2.Datos'!$A$3:$X$100,6,FALSE),"La celda tiene formula")</f>
        <v>Falta de promoción de una cultura de valores y principios dentro de la organización.</v>
      </c>
      <c r="C93" s="314" t="s">
        <v>717</v>
      </c>
      <c r="D93" s="308" t="s">
        <v>650</v>
      </c>
      <c r="E93" s="309" t="s">
        <v>498</v>
      </c>
      <c r="F93" s="309" t="s">
        <v>767</v>
      </c>
      <c r="G93" s="312" t="str">
        <f t="shared" si="2"/>
        <v xml:space="preserve">Evidencia: Línea ética contacto transparente- Anticorrupción
Frecuencia de aplicación: Permanente
Responsable de aplicación:  Área de Auditoría- Bibian Yaneth Tobon Rios
Comité de ética </v>
      </c>
      <c r="H93" s="280" t="s">
        <v>588</v>
      </c>
      <c r="K93" s="103"/>
    </row>
    <row r="94" spans="1:11" ht="105" x14ac:dyDescent="0.25">
      <c r="A94" s="308" t="s">
        <v>423</v>
      </c>
      <c r="B94" s="308" t="str">
        <f>IFERROR(VLOOKUP(A94,'2.Datos'!$A$3:$X$100,6,FALSE),"La celda tiene formula")</f>
        <v>Falta de promoción de una cultura de valores y principios dentro de la organización.</v>
      </c>
      <c r="C94" s="310" t="s">
        <v>679</v>
      </c>
      <c r="D94" s="308" t="s">
        <v>504</v>
      </c>
      <c r="E94" s="308" t="s">
        <v>498</v>
      </c>
      <c r="F94" s="308" t="s">
        <v>522</v>
      </c>
      <c r="G94" s="312" t="str">
        <f t="shared" si="2"/>
        <v>Evidencia: Documento de Código de Ética
Página Web Calidad:
https://epmco.sharepoint.com/sites/evm-sgc/Documentos%20compartidos/SGC/MP12/PR38/01PL/C%C3%B3digo-de-Etica.pdf
Frecuencia de aplicación: Permanente
Responsable de aplicación: 
* Integrantes Comité de Ética</v>
      </c>
      <c r="H94" s="280" t="s">
        <v>588</v>
      </c>
      <c r="K94" s="103"/>
    </row>
    <row r="95" spans="1:11" ht="105" x14ac:dyDescent="0.25">
      <c r="A95" s="308" t="s">
        <v>423</v>
      </c>
      <c r="B95" s="308" t="str">
        <f>IFERROR(VLOOKUP(A95,'2.Datos'!$A$3:$X$100,6,FALSE),"La celda tiene formula")</f>
        <v>Falta de promoción de una cultura de valores y principios dentro de la organización.</v>
      </c>
      <c r="C95" s="310" t="s">
        <v>692</v>
      </c>
      <c r="D95" s="308" t="s">
        <v>504</v>
      </c>
      <c r="E95" s="308" t="s">
        <v>498</v>
      </c>
      <c r="F95" s="308" t="s">
        <v>795</v>
      </c>
      <c r="G95" s="312" t="str">
        <f t="shared" si="2"/>
        <v>Evidencia: Documento de Código de Ética
Página Web Calidad:
https://epmco.sharepoint.com/sites/evm-sgc/Documentos%20compartidos/SGC/MP12/PR38/01PL/C%C3%B3digo-de-Etica.pdf
Frecuencia de aplicación: Permanente
Responsable de aplicación: Servicios Corporativos - Diana Cecilia Bedoya</v>
      </c>
      <c r="H95" s="280" t="s">
        <v>588</v>
      </c>
      <c r="K95" s="103"/>
    </row>
    <row r="96" spans="1:11" ht="36" x14ac:dyDescent="0.25">
      <c r="A96" s="310" t="s">
        <v>423</v>
      </c>
      <c r="B96" s="310" t="str">
        <f>IFERROR(VLOOKUP(A96,'2.Datos'!$A$3:$X$100,6,FALSE),"La celda tiene formula")</f>
        <v>Falta de promoción de una cultura de valores y principios dentro de la organización.</v>
      </c>
      <c r="C96" s="310" t="s">
        <v>714</v>
      </c>
      <c r="D96" s="310" t="s">
        <v>757</v>
      </c>
      <c r="E96" s="308" t="s">
        <v>503</v>
      </c>
      <c r="F96" s="308" t="s">
        <v>823</v>
      </c>
      <c r="G96" s="320" t="str">
        <f t="shared" si="2"/>
        <v>Evidencia: Actas de reunión con el comité 
Frecuencia de aplicación: Anual
Responsable de aplicación: Servicios corporativos - Diana Ceciliana Bedoya</v>
      </c>
      <c r="H96" s="280" t="s">
        <v>588</v>
      </c>
      <c r="K96" s="103"/>
    </row>
    <row r="97" spans="1:11" ht="270" x14ac:dyDescent="0.25">
      <c r="A97" s="310" t="s">
        <v>423</v>
      </c>
      <c r="B97" s="310" t="str">
        <f>IFERROR(VLOOKUP(A97,'2.Datos'!$A$3:$X$100,6,FALSE),"La celda tiene formula")</f>
        <v>Falta de promoción de una cultura de valores y principios dentro de la organización.</v>
      </c>
      <c r="C97" s="310" t="s">
        <v>699</v>
      </c>
      <c r="D97" s="310" t="s">
        <v>758</v>
      </c>
      <c r="E97" s="308" t="s">
        <v>503</v>
      </c>
      <c r="F97" s="308" t="s">
        <v>804</v>
      </c>
      <c r="G97" s="320" t="str">
        <f t="shared" si="2"/>
        <v xml:space="preserve">Evidencia: Piezas graficas comunicacionales de difución
Frecuencia de aplicación: Anual
Responsable de aplicación: Jorge Iván Tabares Grisales
Francisco Usuga Sepulveda
Daniel Franco Agudelo
Francisco Javier Agudelo Mesa
Eliana María Uribe Villa
Alexandra Magnolia Castaño
Omaira Yepes Aristizabal
Maria Alejandra Raigosa Gaviria
Jenny Osmayda Álvarez
Carlos Arturo España Borja
Carolina Villareal Carvajal
Lina Marcela Montoya Gonzales 
Norha Elena Quintero Montoya
Fernando Molina Velez
Alexander Vinck Posada
Deison Marin Ocampo
Marcela Viviana Patarroyo
Carolina Betancur </v>
      </c>
      <c r="H97" s="280" t="s">
        <v>588</v>
      </c>
      <c r="K97" s="103"/>
    </row>
    <row r="98" spans="1:11" ht="48" x14ac:dyDescent="0.25">
      <c r="A98" s="310" t="s">
        <v>426</v>
      </c>
      <c r="B98" s="308" t="str">
        <f>IFERROR(VLOOKUP(A98,'2.Datos'!$A$3:$X$100,6,FALSE),"La celda tiene formula")</f>
        <v>Falta de canales de denuncia o ineficiencia de los mismos.</v>
      </c>
      <c r="C98" s="314" t="s">
        <v>717</v>
      </c>
      <c r="D98" s="308" t="s">
        <v>650</v>
      </c>
      <c r="E98" s="309" t="s">
        <v>498</v>
      </c>
      <c r="F98" s="309" t="s">
        <v>767</v>
      </c>
      <c r="G98" s="312" t="str">
        <f t="shared" si="2"/>
        <v xml:space="preserve">Evidencia: Línea ética contacto transparente- Anticorrupción
Frecuencia de aplicación: Permanente
Responsable de aplicación:  Área de Auditoría- Bibian Yaneth Tobon Rios
Comité de ética </v>
      </c>
      <c r="H98" s="280" t="s">
        <v>588</v>
      </c>
      <c r="K98" s="103"/>
    </row>
    <row r="99" spans="1:11" ht="48" x14ac:dyDescent="0.25">
      <c r="A99" s="308" t="s">
        <v>426</v>
      </c>
      <c r="B99" s="308" t="str">
        <f>IFERROR(VLOOKUP(A99,'2.Datos'!$A$3:$X$100,6,FALSE),"La celda tiene formula")</f>
        <v>Falta de canales de denuncia o ineficiencia de los mismos.</v>
      </c>
      <c r="C99" s="314" t="s">
        <v>717</v>
      </c>
      <c r="D99" s="308" t="s">
        <v>650</v>
      </c>
      <c r="E99" s="309" t="s">
        <v>498</v>
      </c>
      <c r="F99" s="309" t="s">
        <v>767</v>
      </c>
      <c r="G99" s="312" t="str">
        <f t="shared" si="2"/>
        <v xml:space="preserve">Evidencia: Línea ética contacto transparente- Anticorrupción
Frecuencia de aplicación: Permanente
Responsable de aplicación:  Área de Auditoría- Bibian Yaneth Tobon Rios
Comité de ética </v>
      </c>
      <c r="H99" s="280" t="s">
        <v>588</v>
      </c>
      <c r="K99" s="103"/>
    </row>
    <row r="100" spans="1:11" ht="48" x14ac:dyDescent="0.25">
      <c r="A100" s="308" t="s">
        <v>426</v>
      </c>
      <c r="B100" s="308" t="str">
        <f>IFERROR(VLOOKUP(A100,'2.Datos'!$A$3:$X$100,6,FALSE),"La celda tiene formula")</f>
        <v>Falta de canales de denuncia o ineficiencia de los mismos.</v>
      </c>
      <c r="C100" s="314" t="s">
        <v>715</v>
      </c>
      <c r="D100" s="308" t="s">
        <v>549</v>
      </c>
      <c r="E100" s="308" t="s">
        <v>542</v>
      </c>
      <c r="F100" s="308" t="s">
        <v>824</v>
      </c>
      <c r="G100" s="312" t="str">
        <f t="shared" si="2"/>
        <v>Evidencia: Reportes de seguimientos a las redes sociales
Frecuencia de aplicación: permanente
Responsable de aplicación: Comunicaciones y Relaciones Corporativas - Harrison Renteria</v>
      </c>
      <c r="H100" s="280" t="s">
        <v>588</v>
      </c>
      <c r="K100" s="103"/>
    </row>
    <row r="101" spans="1:11" ht="84" x14ac:dyDescent="0.25">
      <c r="A101" s="308" t="s">
        <v>426</v>
      </c>
      <c r="B101" s="308" t="str">
        <f>IFERROR(VLOOKUP(A101,'2.Datos'!$A$3:$X$100,6,FALSE),"La celda tiene formula")</f>
        <v>Falta de canales de denuncia o ineficiencia de los mismos.</v>
      </c>
      <c r="C101" s="315" t="s">
        <v>716</v>
      </c>
      <c r="D101" s="318" t="s">
        <v>836</v>
      </c>
      <c r="E101" s="309" t="s">
        <v>498</v>
      </c>
      <c r="F101" s="319" t="s">
        <v>835</v>
      </c>
      <c r="G101" s="312" t="str">
        <f t="shared" si="2"/>
        <v xml:space="preserve">Evidencia: Pagina Web
Instagram
Twitter
Frecuencia de aplicación: Permanente
Responsable de aplicación: 
Comunicaiones-Harrison Renteria
Melissa Jaramillo </v>
      </c>
      <c r="H101" s="280" t="s">
        <v>588</v>
      </c>
      <c r="K101" s="103"/>
    </row>
    <row r="102" spans="1:11" ht="150" x14ac:dyDescent="0.25">
      <c r="A102" s="308" t="s">
        <v>426</v>
      </c>
      <c r="B102" s="308" t="str">
        <f>IFERROR(VLOOKUP(A102,'2.Datos'!$A$3:$X$100,6,FALSE),"La celda tiene formula")</f>
        <v>Falta de canales de denuncia o ineficiencia de los mismos.</v>
      </c>
      <c r="C102" s="310" t="s">
        <v>689</v>
      </c>
      <c r="D102" s="318" t="s">
        <v>766</v>
      </c>
      <c r="E102" s="309" t="s">
        <v>498</v>
      </c>
      <c r="F102" s="319" t="s">
        <v>765</v>
      </c>
      <c r="G102" s="312" t="str">
        <f t="shared" si="2"/>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102" s="280" t="s">
        <v>588</v>
      </c>
      <c r="K102" s="103"/>
    </row>
    <row r="103" spans="1:11" ht="48" x14ac:dyDescent="0.25">
      <c r="A103" s="308" t="s">
        <v>426</v>
      </c>
      <c r="B103" s="308" t="str">
        <f>IFERROR(VLOOKUP(A103,'2.Datos'!$A$3:$X$100,6,FALSE),"La celda tiene formula")</f>
        <v>Falta de canales de denuncia o ineficiencia de los mismos.</v>
      </c>
      <c r="C103" s="314" t="s">
        <v>717</v>
      </c>
      <c r="D103" s="308" t="s">
        <v>650</v>
      </c>
      <c r="E103" s="309" t="s">
        <v>498</v>
      </c>
      <c r="F103" s="309" t="s">
        <v>767</v>
      </c>
      <c r="G103" s="312" t="str">
        <f t="shared" si="2"/>
        <v xml:space="preserve">Evidencia: Línea ética contacto transparente- Anticorrupción
Frecuencia de aplicación: Permanente
Responsable de aplicación:  Área de Auditoría- Bibian Yaneth Tobon Rios
Comité de ética </v>
      </c>
      <c r="H103" s="280" t="s">
        <v>588</v>
      </c>
      <c r="K103" s="103"/>
    </row>
    <row r="104" spans="1:11" ht="105" x14ac:dyDescent="0.25">
      <c r="A104" s="310" t="s">
        <v>426</v>
      </c>
      <c r="B104" s="308" t="str">
        <f>IFERROR(VLOOKUP(A104,'2.Datos'!$A$3:$X$100,6,FALSE),"La celda tiene formula")</f>
        <v>Falta de canales de denuncia o ineficiencia de los mismos.</v>
      </c>
      <c r="C104" s="314" t="s">
        <v>679</v>
      </c>
      <c r="D104" s="308" t="s">
        <v>504</v>
      </c>
      <c r="E104" s="308" t="s">
        <v>498</v>
      </c>
      <c r="F104" s="308" t="s">
        <v>522</v>
      </c>
      <c r="G104" s="312" t="str">
        <f t="shared" si="2"/>
        <v>Evidencia: Documento de Código de Ética
Página Web Calidad:
https://epmco.sharepoint.com/sites/evm-sgc/Documentos%20compartidos/SGC/MP12/PR38/01PL/C%C3%B3digo-de-Etica.pdf
Frecuencia de aplicación: Permanente
Responsable de aplicación: 
* Integrantes Comité de Ética</v>
      </c>
      <c r="H104" s="280" t="s">
        <v>588</v>
      </c>
      <c r="K104" s="103"/>
    </row>
    <row r="105" spans="1:11" ht="150" x14ac:dyDescent="0.25">
      <c r="A105" s="310" t="s">
        <v>431</v>
      </c>
      <c r="B105" s="308" t="str">
        <f>IFERROR(VLOOKUP(A105,'2.Datos'!$A$3:$X$100,6,FALSE),"La celda tiene formula")</f>
        <v>Utilizar influencia personal a través de conexiones con personas con el fin de obtener favores o tratamiento preferencial.</v>
      </c>
      <c r="C105" s="310" t="s">
        <v>689</v>
      </c>
      <c r="D105" s="318" t="s">
        <v>766</v>
      </c>
      <c r="E105" s="309" t="s">
        <v>498</v>
      </c>
      <c r="F105" s="319" t="s">
        <v>765</v>
      </c>
      <c r="G105" s="312" t="str">
        <f t="shared" si="2"/>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105" s="280" t="s">
        <v>588</v>
      </c>
      <c r="K105" s="103"/>
    </row>
    <row r="106" spans="1:11" ht="48" x14ac:dyDescent="0.25">
      <c r="A106" s="308" t="s">
        <v>431</v>
      </c>
      <c r="B106" s="308" t="str">
        <f>IFERROR(VLOOKUP(A106,'2.Datos'!$A$3:$X$100,6,FALSE),"La celda tiene formula")</f>
        <v>Utilizar influencia personal a través de conexiones con personas con el fin de obtener favores o tratamiento preferencial.</v>
      </c>
      <c r="C106" s="314" t="s">
        <v>717</v>
      </c>
      <c r="D106" s="308" t="s">
        <v>650</v>
      </c>
      <c r="E106" s="309" t="s">
        <v>498</v>
      </c>
      <c r="F106" s="309" t="s">
        <v>767</v>
      </c>
      <c r="G106" s="312" t="str">
        <f t="shared" si="2"/>
        <v xml:space="preserve">Evidencia: Línea ética contacto transparente- Anticorrupción
Frecuencia de aplicación: Permanente
Responsable de aplicación:  Área de Auditoría- Bibian Yaneth Tobon Rios
Comité de ética </v>
      </c>
      <c r="H106" s="280" t="s">
        <v>588</v>
      </c>
      <c r="K106" s="103"/>
    </row>
    <row r="107" spans="1:11" ht="90" x14ac:dyDescent="0.25">
      <c r="A107" s="308" t="s">
        <v>431</v>
      </c>
      <c r="B107" s="308" t="str">
        <f>IFERROR(VLOOKUP(A107,'2.Datos'!$A$3:$X$100,6,FALSE),"La celda tiene formula")</f>
        <v>Utilizar influencia personal a través de conexiones con personas con el fin de obtener favores o tratamiento preferencial.</v>
      </c>
      <c r="C107" s="310" t="s">
        <v>690</v>
      </c>
      <c r="D107" s="308" t="s">
        <v>499</v>
      </c>
      <c r="E107" s="308" t="s">
        <v>500</v>
      </c>
      <c r="F107" s="308" t="s">
        <v>772</v>
      </c>
      <c r="G107" s="312" t="str">
        <f t="shared" si="2"/>
        <v xml:space="preserve">Evidencia: Actas de Reunión de Comité de Contratación
Frecuencia de aplicación: Semanal
Responsable de aplicación: Secretaría General
Suministros -Carlos Arturo España Borja
Soporte Administrativo- Jorge Tabares
</v>
      </c>
      <c r="H107" s="280" t="s">
        <v>588</v>
      </c>
      <c r="K107" s="103"/>
    </row>
    <row r="108" spans="1:11" ht="144" x14ac:dyDescent="0.25">
      <c r="A108" s="308" t="s">
        <v>431</v>
      </c>
      <c r="B108" s="308" t="str">
        <f>IFERROR(VLOOKUP(A108,'2.Datos'!$A$3:$X$100,6,FALSE),"La celda tiene formula")</f>
        <v>Utilizar influencia personal a través de conexiones con personas con el fin de obtener favores o tratamiento preferencial.</v>
      </c>
      <c r="C108" s="315" t="s">
        <v>693</v>
      </c>
      <c r="D108" s="311" t="s">
        <v>786</v>
      </c>
      <c r="E108" s="308" t="s">
        <v>778</v>
      </c>
      <c r="F108" s="308" t="s">
        <v>797</v>
      </c>
      <c r="G108" s="312" t="str">
        <f t="shared" si="2"/>
        <v xml:space="preserve">Evidencia: Informe revisión jurídica,  Debidas diligencias-financiera y de auditoría
Informe Preliminar y definitivo auditoría realizada a la Entidad
Frecuencia de aplicación: cada que se legaliza un contrato
Semestral
Anual
Responsable de aplicación: Suministro y soporte adtivo-Jorge Tabares - Norha Elena Quintero
Secretaria General-Carlos Arturo España Borja
Área Auditoría- Lucena Madrid
Área Financiera- Cumplimiento- Alejandra Raigosa 
</v>
      </c>
      <c r="H108" s="280" t="s">
        <v>588</v>
      </c>
      <c r="K108" s="103"/>
    </row>
    <row r="109" spans="1:11" ht="90" x14ac:dyDescent="0.25">
      <c r="A109" s="308" t="s">
        <v>431</v>
      </c>
      <c r="B109" s="308" t="str">
        <f>IFERROR(VLOOKUP(A109,'2.Datos'!$A$3:$X$100,6,FALSE),"La celda tiene formula")</f>
        <v>Utilizar influencia personal a través de conexiones con personas con el fin de obtener favores o tratamiento preferencial.</v>
      </c>
      <c r="C109" s="315" t="s">
        <v>694</v>
      </c>
      <c r="D109" s="308" t="s">
        <v>798</v>
      </c>
      <c r="E109" s="308" t="s">
        <v>542</v>
      </c>
      <c r="F109" s="308" t="s">
        <v>787</v>
      </c>
      <c r="G109" s="312" t="str">
        <f t="shared" si="2"/>
        <v xml:space="preserve">Evidencia: Carta de Declaración de Inhabilidades e incompatibilidades
Actas de Reunión de Comité de Contratación
Frecuencia de aplicación: permanente
Responsable de aplicación: 
*Área Secretaría General- Carlos Arturo España
*Suministro y Soporte adtivo- Norha Quintero
</v>
      </c>
      <c r="H109" s="280" t="s">
        <v>588</v>
      </c>
      <c r="K109" s="103"/>
    </row>
    <row r="110" spans="1:11" ht="105" x14ac:dyDescent="0.25">
      <c r="A110" s="308" t="s">
        <v>431</v>
      </c>
      <c r="B110" s="308" t="str">
        <f>IFERROR(VLOOKUP(A110,'2.Datos'!$A$3:$X$100,6,FALSE),"La celda tiene formula")</f>
        <v>Utilizar influencia personal a través de conexiones con personas con el fin de obtener favores o tratamiento preferencial.</v>
      </c>
      <c r="C110" s="314" t="s">
        <v>679</v>
      </c>
      <c r="D110" s="308" t="s">
        <v>504</v>
      </c>
      <c r="E110" s="308" t="s">
        <v>498</v>
      </c>
      <c r="F110" s="308" t="s">
        <v>522</v>
      </c>
      <c r="G110" s="312" t="str">
        <f t="shared" si="2"/>
        <v>Evidencia: Documento de Código de Ética
Página Web Calidad:
https://epmco.sharepoint.com/sites/evm-sgc/Documentos%20compartidos/SGC/MP12/PR38/01PL/C%C3%B3digo-de-Etica.pdf
Frecuencia de aplicación: Permanente
Responsable de aplicación: 
* Integrantes Comité de Ética</v>
      </c>
      <c r="H110" s="280" t="s">
        <v>588</v>
      </c>
      <c r="K110" s="103"/>
    </row>
    <row r="111" spans="1:11" ht="105" x14ac:dyDescent="0.25">
      <c r="A111" s="308" t="s">
        <v>431</v>
      </c>
      <c r="B111" s="308" t="str">
        <f>IFERROR(VLOOKUP(A111,'2.Datos'!$A$3:$X$100,6,FALSE),"La celda tiene formula")</f>
        <v>Utilizar influencia personal a través de conexiones con personas con el fin de obtener favores o tratamiento preferencial.</v>
      </c>
      <c r="C111" s="310" t="s">
        <v>692</v>
      </c>
      <c r="D111" s="308" t="s">
        <v>504</v>
      </c>
      <c r="E111" s="308" t="s">
        <v>498</v>
      </c>
      <c r="F111" s="308" t="s">
        <v>795</v>
      </c>
      <c r="G111" s="312" t="str">
        <f t="shared" si="2"/>
        <v>Evidencia: Documento de Código de Ética
Página Web Calidad:
https://epmco.sharepoint.com/sites/evm-sgc/Documentos%20compartidos/SGC/MP12/PR38/01PL/C%C3%B3digo-de-Etica.pdf
Frecuencia de aplicación: Permanente
Responsable de aplicación: Servicios Corporativos - Diana Cecilia Bedoya</v>
      </c>
      <c r="H111" s="280" t="s">
        <v>588</v>
      </c>
      <c r="K111" s="103"/>
    </row>
    <row r="112" spans="1:11" ht="45" x14ac:dyDescent="0.25">
      <c r="A112" s="310" t="s">
        <v>431</v>
      </c>
      <c r="B112" s="308" t="str">
        <f>IFERROR(VLOOKUP(A112,'2.Datos'!$A$3:$X$100,6,FALSE),"La celda tiene formula")</f>
        <v>Utilizar influencia personal a través de conexiones con personas con el fin de obtener favores o tratamiento preferencial.</v>
      </c>
      <c r="C112" s="310" t="s">
        <v>696</v>
      </c>
      <c r="D112" s="308" t="s">
        <v>524</v>
      </c>
      <c r="E112" s="308" t="s">
        <v>498</v>
      </c>
      <c r="F112" s="308" t="s">
        <v>800</v>
      </c>
      <c r="G112" s="312"/>
      <c r="H112" s="280" t="s">
        <v>588</v>
      </c>
      <c r="K112" s="103"/>
    </row>
    <row r="113" spans="1:11" ht="150" x14ac:dyDescent="0.25">
      <c r="A113" s="310" t="s">
        <v>434</v>
      </c>
      <c r="B113" s="308" t="str">
        <f>IFERROR(VLOOKUP(A113,'2.Datos'!$A$3:$X$100,6,FALSE),"La celda tiene formula")</f>
        <v>- Uso inadecuado de las herramientas o equipos de la empresa para destinarlo a actividades personales o en beneficio de terceros.
- Uso inadecuado del servicio de transporte para destinarlo a actividades personales o en beneficio de terceros.
- Uso inadecuado de activos, insumos, materiales, repuestos en los procesos de reposición, operación, reparación,  venta de bienes y/o aprovechamientos, entre otros.</v>
      </c>
      <c r="C113" s="310" t="s">
        <v>718</v>
      </c>
      <c r="D113" s="308" t="s">
        <v>551</v>
      </c>
      <c r="E113" s="308" t="s">
        <v>526</v>
      </c>
      <c r="F113" s="308" t="s">
        <v>829</v>
      </c>
      <c r="G113" s="312" t="str">
        <f t="shared" si="2"/>
        <v>Evidencia: Procesos disciplinarios, administrativos y fiscales
Frecuencia de aplicación: cada que se requiera
Responsable de aplicación: Control disciplinario - Fabio Pineda
Auditoría Interna - Carlos Restrepo  y entes de control</v>
      </c>
      <c r="H113" s="280" t="s">
        <v>588</v>
      </c>
      <c r="K113" s="103"/>
    </row>
    <row r="114" spans="1:11" ht="150" x14ac:dyDescent="0.25">
      <c r="A114" s="308" t="s">
        <v>434</v>
      </c>
      <c r="B114" s="308" t="str">
        <f>IFERROR(VLOOKUP(A114,'2.Datos'!$A$3:$X$100,6,FALSE),"La celda tiene formula")</f>
        <v>- Uso inadecuado de las herramientas o equipos de la empresa para destinarlo a actividades personales o en beneficio de terceros.
- Uso inadecuado del servicio de transporte para destinarlo a actividades personales o en beneficio de terceros.
- Uso inadecuado de activos, insumos, materiales, repuestos en los procesos de reposición, operación, reparación,  venta de bienes y/o aprovechamientos, entre otros.</v>
      </c>
      <c r="C114" s="310" t="s">
        <v>692</v>
      </c>
      <c r="D114" s="308" t="s">
        <v>504</v>
      </c>
      <c r="E114" s="308" t="s">
        <v>498</v>
      </c>
      <c r="F114" s="308" t="s">
        <v>795</v>
      </c>
      <c r="G114" s="312" t="str">
        <f t="shared" si="2"/>
        <v>Evidencia: Documento de Código de Ética
Página Web Calidad:
https://epmco.sharepoint.com/sites/evm-sgc/Documentos%20compartidos/SGC/MP12/PR38/01PL/C%C3%B3digo-de-Etica.pdf
Frecuencia de aplicación: Permanente
Responsable de aplicación: Servicios Corporativos - Diana Cecilia Bedoya</v>
      </c>
      <c r="H114" s="280" t="s">
        <v>588</v>
      </c>
      <c r="K114" s="103"/>
    </row>
    <row r="115" spans="1:11" ht="150" x14ac:dyDescent="0.25">
      <c r="A115" s="308" t="s">
        <v>434</v>
      </c>
      <c r="B115" s="308" t="str">
        <f>IFERROR(VLOOKUP(A115,'2.Datos'!$A$3:$X$100,6,FALSE),"La celda tiene formula")</f>
        <v>- Uso inadecuado de las herramientas o equipos de la empresa para destinarlo a actividades personales o en beneficio de terceros.
- Uso inadecuado del servicio de transporte para destinarlo a actividades personales o en beneficio de terceros.
- Uso inadecuado de activos, insumos, materiales, repuestos en los procesos de reposición, operación, reparación,  venta de bienes y/o aprovechamientos, entre otros.</v>
      </c>
      <c r="C115" s="314" t="s">
        <v>717</v>
      </c>
      <c r="D115" s="308" t="s">
        <v>650</v>
      </c>
      <c r="E115" s="309" t="s">
        <v>498</v>
      </c>
      <c r="F115" s="309" t="s">
        <v>767</v>
      </c>
      <c r="G115" s="312" t="str">
        <f t="shared" si="2"/>
        <v xml:space="preserve">Evidencia: Línea ética contacto transparente- Anticorrupción
Frecuencia de aplicación: Permanente
Responsable de aplicación:  Área de Auditoría- Bibian Yaneth Tobon Rios
Comité de ética </v>
      </c>
      <c r="H115" s="280" t="s">
        <v>588</v>
      </c>
      <c r="K115" s="103"/>
    </row>
    <row r="116" spans="1:11" ht="150" x14ac:dyDescent="0.25">
      <c r="A116" s="308" t="s">
        <v>434</v>
      </c>
      <c r="B116" s="308" t="str">
        <f>IFERROR(VLOOKUP(A116,'2.Datos'!$A$3:$X$100,6,FALSE),"La celda tiene formula")</f>
        <v>- Uso inadecuado de las herramientas o equipos de la empresa para destinarlo a actividades personales o en beneficio de terceros.
- Uso inadecuado del servicio de transporte para destinarlo a actividades personales o en beneficio de terceros.
- Uso inadecuado de activos, insumos, materiales, repuestos en los procesos de reposición, operación, reparación,  venta de bienes y/o aprovechamientos, entre otros.</v>
      </c>
      <c r="C116" s="310" t="s">
        <v>719</v>
      </c>
      <c r="D116" s="308" t="s">
        <v>664</v>
      </c>
      <c r="E116" s="308" t="s">
        <v>498</v>
      </c>
      <c r="F116" s="308" t="s">
        <v>825</v>
      </c>
      <c r="G116" s="312" t="str">
        <f t="shared" si="2"/>
        <v>Evidencia: *Correo remitido por la supervisora del contrato a la auxiliar operativa con verificación de prefectura y revisión en el sistema de coopebombas para vales que superen los $25.000
*Seguimiento en sistema coopebombas de los recorridos realizados con el servicio de taxi por vale por los funcionarios
Frecuencia de aplicación: Permanente
Responsable de aplicación: Suministros y Soporte Administrativos - Magaly Moreno</v>
      </c>
      <c r="H116" s="280" t="s">
        <v>588</v>
      </c>
      <c r="K116" s="103"/>
    </row>
    <row r="117" spans="1:11" ht="150" x14ac:dyDescent="0.25">
      <c r="A117" s="308" t="s">
        <v>434</v>
      </c>
      <c r="B117" s="308" t="str">
        <f>IFERROR(VLOOKUP(A117,'2.Datos'!$A$3:$X$100,6,FALSE),"La celda tiene formula")</f>
        <v>- Uso inadecuado de las herramientas o equipos de la empresa para destinarlo a actividades personales o en beneficio de terceros.
- Uso inadecuado del servicio de transporte para destinarlo a actividades personales o en beneficio de terceros.
- Uso inadecuado de activos, insumos, materiales, repuestos en los procesos de reposición, operación, reparación,  venta de bienes y/o aprovechamientos, entre otros.</v>
      </c>
      <c r="C117" s="310" t="s">
        <v>720</v>
      </c>
      <c r="D117" s="308" t="s">
        <v>665</v>
      </c>
      <c r="E117" s="308" t="s">
        <v>498</v>
      </c>
      <c r="F117" s="308" t="s">
        <v>826</v>
      </c>
      <c r="G117" s="312" t="str">
        <f t="shared" si="2"/>
        <v xml:space="preserve">Evidencia: Monitoreo satelital GPS
novedades en la operación de los vehículos en tiempo real
Frecuencia de aplicación: Permanente
Responsable de aplicación: Mantenimiento y Soporte Administrativo- T.I-  Miguel Mrino
-CCV - Ricardo Gonzales 
</v>
      </c>
      <c r="H117" s="280" t="s">
        <v>588</v>
      </c>
      <c r="K117" s="103"/>
    </row>
    <row r="118" spans="1:11" ht="150" x14ac:dyDescent="0.25">
      <c r="A118" s="308" t="s">
        <v>434</v>
      </c>
      <c r="B118" s="308" t="str">
        <f>IFERROR(VLOOKUP(A118,'2.Datos'!$A$3:$X$100,6,FALSE),"La celda tiene formula")</f>
        <v>- Uso inadecuado de las herramientas o equipos de la empresa para destinarlo a actividades personales o en beneficio de terceros.
- Uso inadecuado del servicio de transporte para destinarlo a actividades personales o en beneficio de terceros.
- Uso inadecuado de activos, insumos, materiales, repuestos en los procesos de reposición, operación, reparación,  venta de bienes y/o aprovechamientos, entre otros.</v>
      </c>
      <c r="C118" s="310" t="s">
        <v>721</v>
      </c>
      <c r="D118" s="308" t="s">
        <v>666</v>
      </c>
      <c r="E118" s="308" t="s">
        <v>498</v>
      </c>
      <c r="F118" s="308" t="s">
        <v>837</v>
      </c>
      <c r="G118" s="312" t="str">
        <f t="shared" si="2"/>
        <v>Evidencia: *Correo electrónico emitido por el usuario solicitando el servicio de transporte
*Planillas de prestación de servicio
Frecuencia de aplicación: Permanente
Responsable de aplicación: Suministros y Soporte Administrativos - Mary Luz Valencia</v>
      </c>
      <c r="H118" s="280" t="s">
        <v>588</v>
      </c>
      <c r="K118" s="103"/>
    </row>
    <row r="119" spans="1:11" ht="68.45" customHeight="1" x14ac:dyDescent="0.25">
      <c r="A119" s="310" t="s">
        <v>434</v>
      </c>
      <c r="B119" s="310" t="str">
        <f>IFERROR(VLOOKUP(A119,'2.Datos'!$A$3:$X$100,6,FALSE),"La celda tiene formula")</f>
        <v>- Uso inadecuado de las herramientas o equipos de la empresa para destinarlo a actividades personales o en beneficio de terceros.
- Uso inadecuado del servicio de transporte para destinarlo a actividades personales o en beneficio de terceros.
- Uso inadecuado de activos, insumos, materiales, repuestos en los procesos de reposición, operación, reparación,  venta de bienes y/o aprovechamientos, entre otros.</v>
      </c>
      <c r="C119" s="310" t="s">
        <v>722</v>
      </c>
      <c r="D119" s="310" t="s">
        <v>755</v>
      </c>
      <c r="E119" s="308" t="s">
        <v>738</v>
      </c>
      <c r="F119" s="308" t="s">
        <v>818</v>
      </c>
      <c r="G119" s="320" t="str">
        <f t="shared" si="2"/>
        <v xml:space="preserve">Evidencia: Reglamento interno
Frecuencia de aplicación: Cada vez que se requiera
Responsable de aplicación: Servicios corporativos - Luis Fernando Alvarez Piza
</v>
      </c>
      <c r="H119" s="280" t="s">
        <v>588</v>
      </c>
      <c r="K119" s="103"/>
    </row>
    <row r="120" spans="1:11" ht="120" x14ac:dyDescent="0.25">
      <c r="A120" s="308" t="s">
        <v>437</v>
      </c>
      <c r="B120" s="308" t="str">
        <f>IFERROR(VLOOKUP(A120,'2.Datos'!$A$3:$X$100,6,FALSE),"La celda tiene formula")</f>
        <v>- Solicitud de cobros injustificados y arbitrarios que exige o hace pagar un funcionario o contratista  en provecho propio. 
- Solicitud de cobro adicional por la prestación del servicio o agilización de trámites.
- Solicitud de cobro por parte del administrador/interventor  del contrato hacia el contratista por realizar u omitir actividades del proceso.</v>
      </c>
      <c r="C120" s="315" t="s">
        <v>723</v>
      </c>
      <c r="D120" s="308" t="s">
        <v>553</v>
      </c>
      <c r="E120" s="308" t="s">
        <v>554</v>
      </c>
      <c r="F120" s="308" t="s">
        <v>827</v>
      </c>
      <c r="G120" s="312" t="str">
        <f t="shared" si="2"/>
        <v>Evidencia: Visitas realizadas
Frecuencia de aplicación: aleatoriamente
Responsable de aplicación: Servicios de Aseo - Alexander Vinck Posada</v>
      </c>
      <c r="H120" s="280" t="s">
        <v>588</v>
      </c>
      <c r="K120" s="103"/>
    </row>
    <row r="121" spans="1:11" ht="120" x14ac:dyDescent="0.25">
      <c r="A121" s="308" t="s">
        <v>437</v>
      </c>
      <c r="B121" s="308" t="str">
        <f>IFERROR(VLOOKUP(A121,'2.Datos'!$A$3:$X$100,6,FALSE),"La celda tiene formula")</f>
        <v>- Solicitud de cobros injustificados y arbitrarios que exige o hace pagar un funcionario o contratista  en provecho propio. 
- Solicitud de cobro adicional por la prestación del servicio o agilización de trámites.
- Solicitud de cobro por parte del administrador/interventor  del contrato hacia el contratista por realizar u omitir actividades del proceso.</v>
      </c>
      <c r="C121" s="315" t="s">
        <v>724</v>
      </c>
      <c r="D121" s="308" t="s">
        <v>665</v>
      </c>
      <c r="E121" s="308" t="s">
        <v>498</v>
      </c>
      <c r="F121" s="308" t="s">
        <v>828</v>
      </c>
      <c r="G121" s="312" t="str">
        <f t="shared" si="2"/>
        <v xml:space="preserve">Evidencia: Monitoreo satelital GPS
novedades en la operación de los vehículos en tiempo real
Frecuencia de aplicación: Permanente
Responsable de aplicación: Mantenimiento y Soporte Administrativo- T.I - Miguel Marino 
-CCV - Ricardo Gozalez
</v>
      </c>
      <c r="H121" s="280" t="s">
        <v>588</v>
      </c>
      <c r="K121" s="103"/>
    </row>
    <row r="122" spans="1:11" ht="168" customHeight="1" x14ac:dyDescent="0.25">
      <c r="A122" s="308" t="s">
        <v>437</v>
      </c>
      <c r="B122" s="308" t="str">
        <f>IFERROR(VLOOKUP(A122,'2.Datos'!$A$3:$X$100,6,FALSE),"La celda tiene formula")</f>
        <v>- Solicitud de cobros injustificados y arbitrarios que exige o hace pagar un funcionario o contratista  en provecho propio. 
- Solicitud de cobro adicional por la prestación del servicio o agilización de trámites.
- Solicitud de cobro por parte del administrador/interventor  del contrato hacia el contratista por realizar u omitir actividades del proceso.</v>
      </c>
      <c r="C122" s="315" t="s">
        <v>725</v>
      </c>
      <c r="D122" s="308" t="s">
        <v>556</v>
      </c>
      <c r="E122" s="308" t="s">
        <v>557</v>
      </c>
      <c r="F122" s="308" t="s">
        <v>840</v>
      </c>
      <c r="G122" s="312" t="str">
        <f t="shared" si="2"/>
        <v>Evidencia: Informes de Interventoría
Frecuencia de aplicación: De acuerdo a lo establecido en el proceso contractual
Responsable de aplicación: Servicios de Aseo-Alejandra Vasquez Campuzano- Nixon Aristizabal
Interventores y/o gestores del contrato</v>
      </c>
      <c r="H122" s="280" t="s">
        <v>588</v>
      </c>
      <c r="K122" s="103"/>
    </row>
    <row r="123" spans="1:11" ht="120" x14ac:dyDescent="0.25">
      <c r="A123" s="310" t="s">
        <v>437</v>
      </c>
      <c r="B123" s="308" t="str">
        <f>IFERROR(VLOOKUP(A123,'2.Datos'!$A$3:$X$100,6,FALSE),"La celda tiene formula")</f>
        <v>- Solicitud de cobros injustificados y arbitrarios que exige o hace pagar un funcionario o contratista  en provecho propio. 
- Solicitud de cobro adicional por la prestación del servicio o agilización de trámites.
- Solicitud de cobro por parte del administrador/interventor  del contrato hacia el contratista por realizar u omitir actividades del proceso.</v>
      </c>
      <c r="C123" s="315" t="s">
        <v>726</v>
      </c>
      <c r="D123" s="318" t="s">
        <v>743</v>
      </c>
      <c r="E123" s="309" t="s">
        <v>498</v>
      </c>
      <c r="F123" s="319" t="s">
        <v>830</v>
      </c>
      <c r="G123" s="312" t="str">
        <f t="shared" si="2"/>
        <v>Evidencia: Manual de funciones 
Reglas de Negocio
Politicas de operación 
Frecuencia de aplicación: Permanente
Responsable de aplicación: Servicios corporativos - Carlos Arango Bastidas - Diana Cecilia Bedoya</v>
      </c>
      <c r="H123" s="280" t="s">
        <v>588</v>
      </c>
      <c r="I123" s="288"/>
      <c r="K123" s="103"/>
    </row>
    <row r="124" spans="1:11" ht="48" x14ac:dyDescent="0.25">
      <c r="A124" s="310" t="s">
        <v>440</v>
      </c>
      <c r="B124" s="308" t="str">
        <f>IFERROR(VLOOKUP(A124,'2.Datos'!$A$3:$X$100,6,FALSE),"La celda tiene formula")</f>
        <v>Obligar a una persona a través de violencia o intimidación  a realizar u omitir una acción con ánimo de lucro y con la intención de producir un perjuicio.</v>
      </c>
      <c r="C124" s="314" t="s">
        <v>717</v>
      </c>
      <c r="D124" s="308" t="s">
        <v>650</v>
      </c>
      <c r="E124" s="309" t="s">
        <v>498</v>
      </c>
      <c r="F124" s="309" t="s">
        <v>767</v>
      </c>
      <c r="G124" s="312" t="str">
        <f t="shared" si="2"/>
        <v xml:space="preserve">Evidencia: Línea ética contacto transparente- Anticorrupción
Frecuencia de aplicación: Permanente
Responsable de aplicación:  Área de Auditoría- Bibian Yaneth Tobon Rios
Comité de ética </v>
      </c>
      <c r="H124" s="280" t="s">
        <v>588</v>
      </c>
      <c r="K124" s="103"/>
    </row>
    <row r="125" spans="1:11" ht="105" x14ac:dyDescent="0.25">
      <c r="A125" s="308" t="s">
        <v>440</v>
      </c>
      <c r="B125" s="308" t="str">
        <f>IFERROR(VLOOKUP(A125,'2.Datos'!$A$3:$X$100,6,FALSE),"La celda tiene formula")</f>
        <v>Obligar a una persona a través de violencia o intimidación  a realizar u omitir una acción con ánimo de lucro y con la intención de producir un perjuicio.</v>
      </c>
      <c r="C125" s="310" t="s">
        <v>692</v>
      </c>
      <c r="D125" s="308" t="s">
        <v>504</v>
      </c>
      <c r="E125" s="308" t="s">
        <v>498</v>
      </c>
      <c r="F125" s="308" t="s">
        <v>795</v>
      </c>
      <c r="G125" s="312" t="str">
        <f t="shared" si="2"/>
        <v>Evidencia: Documento de Código de Ética
Página Web Calidad:
https://epmco.sharepoint.com/sites/evm-sgc/Documentos%20compartidos/SGC/MP12/PR38/01PL/C%C3%B3digo-de-Etica.pdf
Frecuencia de aplicación: Permanente
Responsable de aplicación: Servicios Corporativos - Diana Cecilia Bedoya</v>
      </c>
      <c r="H125" s="280" t="s">
        <v>588</v>
      </c>
      <c r="K125" s="103"/>
    </row>
    <row r="126" spans="1:11" ht="150" x14ac:dyDescent="0.25">
      <c r="A126" s="308" t="s">
        <v>440</v>
      </c>
      <c r="B126" s="308" t="str">
        <f>IFERROR(VLOOKUP(A126,'2.Datos'!$A$3:$X$100,6,FALSE),"La celda tiene formula")</f>
        <v>Obligar a una persona a través de violencia o intimidación  a realizar u omitir una acción con ánimo de lucro y con la intención de producir un perjuicio.</v>
      </c>
      <c r="C126" s="310" t="s">
        <v>689</v>
      </c>
      <c r="D126" s="318" t="s">
        <v>766</v>
      </c>
      <c r="E126" s="309" t="s">
        <v>498</v>
      </c>
      <c r="F126" s="319" t="s">
        <v>765</v>
      </c>
      <c r="G126" s="312" t="str">
        <f t="shared" si="2"/>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126" s="280" t="s">
        <v>588</v>
      </c>
      <c r="K126" s="103"/>
    </row>
    <row r="127" spans="1:11" ht="45" x14ac:dyDescent="0.25">
      <c r="A127" s="308" t="s">
        <v>440</v>
      </c>
      <c r="B127" s="308" t="str">
        <f>IFERROR(VLOOKUP(A127,'2.Datos'!$A$3:$X$100,6,FALSE),"La celda tiene formula")</f>
        <v>Obligar a una persona a través de violencia o intimidación  a realizar u omitir una acción con ánimo de lucro y con la intención de producir un perjuicio.</v>
      </c>
      <c r="C127" s="310" t="s">
        <v>727</v>
      </c>
      <c r="D127" s="318" t="s">
        <v>673</v>
      </c>
      <c r="E127" s="309" t="s">
        <v>674</v>
      </c>
      <c r="F127" s="319" t="s">
        <v>827</v>
      </c>
      <c r="G127" s="312" t="str">
        <f t="shared" si="2"/>
        <v>Evidencia: Actas de reunión 
Frecuencia de aplicación: Según cronograma
Responsable de aplicación: Servicios de Aseo - Alexander Vinck Posada</v>
      </c>
      <c r="H127" s="280" t="s">
        <v>588</v>
      </c>
      <c r="K127" s="103"/>
    </row>
    <row r="128" spans="1:11" ht="45" x14ac:dyDescent="0.25">
      <c r="A128" s="308" t="s">
        <v>440</v>
      </c>
      <c r="B128" s="308" t="str">
        <f>IFERROR(VLOOKUP(A128,'2.Datos'!$A$3:$X$100,6,FALSE),"La celda tiene formula")</f>
        <v>Obligar a una persona a través de violencia o intimidación  a realizar u omitir una acción con ánimo de lucro y con la intención de producir un perjuicio.</v>
      </c>
      <c r="C128" s="310" t="s">
        <v>731</v>
      </c>
      <c r="D128" s="308" t="s">
        <v>744</v>
      </c>
      <c r="E128" s="308" t="s">
        <v>498</v>
      </c>
      <c r="F128" s="308" t="s">
        <v>788</v>
      </c>
      <c r="G128" s="312" t="str">
        <f t="shared" si="2"/>
        <v>Evidencia: Programa Anticorrupción
Frecuencia de aplicación: Permanente
Responsable de aplicación: Gestión Operativa -Carolina Betancur</v>
      </c>
      <c r="H128" s="280" t="s">
        <v>588</v>
      </c>
      <c r="K128" s="103"/>
    </row>
    <row r="129" spans="1:11" s="289" customFormat="1" ht="130.5" customHeight="1" x14ac:dyDescent="0.25">
      <c r="A129" s="310" t="s">
        <v>440</v>
      </c>
      <c r="B129" s="310" t="str">
        <f>IFERROR(VLOOKUP(A129,'2.Datos'!$A$3:$X$100,6,FALSE),"La celda tiene formula")</f>
        <v>Obligar a una persona a través de violencia o intimidación  a realizar u omitir una acción con ánimo de lucro y con la intención de producir un perjuicio.</v>
      </c>
      <c r="C129" s="310" t="s">
        <v>728</v>
      </c>
      <c r="D129" s="310" t="s">
        <v>673</v>
      </c>
      <c r="E129" s="310" t="s">
        <v>750</v>
      </c>
      <c r="F129" s="310" t="s">
        <v>785</v>
      </c>
      <c r="G129" s="320" t="str">
        <f t="shared" si="2"/>
        <v>Evidencia: Actas de reunión 
Frecuencia de aplicación: Semanal
Mensual
Responsable de aplicación: Asuntos Legales Secretaria General- Lina Montoya</v>
      </c>
      <c r="H129" s="290" t="s">
        <v>588</v>
      </c>
      <c r="K129" s="288"/>
    </row>
    <row r="130" spans="1:11" ht="45" x14ac:dyDescent="0.25">
      <c r="A130" s="310" t="s">
        <v>442</v>
      </c>
      <c r="B130" s="308" t="str">
        <f>IFERROR(VLOOKUP(A130,'2.Datos'!$A$3:$X$100,6,FALSE),"La celda tiene formula")</f>
        <v>No reportar la información oportunamente por desconocimiento, falta de consolidación o pérdida de la misma</v>
      </c>
      <c r="C130" s="310" t="s">
        <v>729</v>
      </c>
      <c r="D130" s="308" t="s">
        <v>558</v>
      </c>
      <c r="E130" s="308" t="s">
        <v>526</v>
      </c>
      <c r="F130" s="308" t="s">
        <v>838</v>
      </c>
      <c r="G130" s="312" t="str">
        <f t="shared" si="2"/>
        <v>Evidencia: Reportes registro cargue de la información
Frecuencia de aplicación: cada que se requiera
Responsable de aplicación: Gestión Operativa -Nora Alvarez</v>
      </c>
      <c r="H130" s="280" t="s">
        <v>588</v>
      </c>
      <c r="K130" s="103"/>
    </row>
    <row r="131" spans="1:11" ht="105" x14ac:dyDescent="0.25">
      <c r="A131" s="308" t="s">
        <v>442</v>
      </c>
      <c r="B131" s="308" t="str">
        <f>IFERROR(VLOOKUP(A131,'2.Datos'!$A$3:$X$100,6,FALSE),"La celda tiene formula")</f>
        <v>No reportar la información oportunamente por desconocimiento, falta de consolidación o pérdida de la misma</v>
      </c>
      <c r="C131" s="310" t="s">
        <v>692</v>
      </c>
      <c r="D131" s="308" t="s">
        <v>504</v>
      </c>
      <c r="E131" s="308" t="s">
        <v>498</v>
      </c>
      <c r="F131" s="308" t="s">
        <v>795</v>
      </c>
      <c r="G131" s="312" t="str">
        <f t="shared" si="2"/>
        <v>Evidencia: Documento de Código de Ética
Página Web Calidad:
https://epmco.sharepoint.com/sites/evm-sgc/Documentos%20compartidos/SGC/MP12/PR38/01PL/C%C3%B3digo-de-Etica.pdf
Frecuencia de aplicación: Permanente
Responsable de aplicación: Servicios Corporativos - Diana Cecilia Bedoya</v>
      </c>
      <c r="H131" s="280" t="s">
        <v>588</v>
      </c>
      <c r="K131" s="103"/>
    </row>
    <row r="132" spans="1:11" ht="60" x14ac:dyDescent="0.25">
      <c r="A132" s="308" t="s">
        <v>442</v>
      </c>
      <c r="B132" s="308" t="str">
        <f>IFERROR(VLOOKUP(A132,'2.Datos'!$A$3:$X$100,6,FALSE),"La celda tiene formula")</f>
        <v>No reportar la información oportunamente por desconocimiento, falta de consolidación o pérdida de la misma</v>
      </c>
      <c r="C132" s="310" t="s">
        <v>708</v>
      </c>
      <c r="D132" s="308" t="s">
        <v>551</v>
      </c>
      <c r="E132" s="308" t="s">
        <v>526</v>
      </c>
      <c r="F132" s="308" t="s">
        <v>814</v>
      </c>
      <c r="G132" s="312" t="str">
        <f t="shared" ref="G132" si="3">CONCATENATE($D$1,": ",D132,CHAR(10),$E$1,": ",E132,CHAR(10),$F$1,": ",F132)</f>
        <v>Evidencia: Procesos disciplinarios, administrativos y fiscales
Frecuencia de aplicación: cada que se requiera
Responsable de aplicación: Control disciplinario - Fabio Tobar  Pineda
Auditoría Interna - Carlos Restrepo y entes de control</v>
      </c>
      <c r="H132" s="280" t="s">
        <v>588</v>
      </c>
      <c r="K132" s="103"/>
    </row>
    <row r="133" spans="1:11" ht="150" x14ac:dyDescent="0.25">
      <c r="A133" s="308" t="s">
        <v>442</v>
      </c>
      <c r="B133" s="308" t="str">
        <f>IFERROR(VLOOKUP(A133,'2.Datos'!$A$3:$X$100,6,FALSE),"La celda tiene formula")</f>
        <v>No reportar la información oportunamente por desconocimiento, falta de consolidación o pérdida de la misma</v>
      </c>
      <c r="C133" s="310" t="s">
        <v>689</v>
      </c>
      <c r="D133" s="318" t="s">
        <v>766</v>
      </c>
      <c r="E133" s="309" t="s">
        <v>498</v>
      </c>
      <c r="F133" s="319" t="s">
        <v>765</v>
      </c>
      <c r="G133" s="312" t="str">
        <f t="shared" si="2"/>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133" s="280" t="s">
        <v>588</v>
      </c>
      <c r="K133" s="103"/>
    </row>
    <row r="134" spans="1:11" ht="48" x14ac:dyDescent="0.25">
      <c r="A134" s="308" t="s">
        <v>442</v>
      </c>
      <c r="B134" s="308" t="str">
        <f>IFERROR(VLOOKUP(A134,'2.Datos'!$A$3:$X$100,6,FALSE),"La celda tiene formula")</f>
        <v>No reportar la información oportunamente por desconocimiento, falta de consolidación o pérdida de la misma</v>
      </c>
      <c r="C134" s="310" t="s">
        <v>735</v>
      </c>
      <c r="D134" s="308" t="s">
        <v>782</v>
      </c>
      <c r="E134" s="309" t="s">
        <v>498</v>
      </c>
      <c r="F134" s="308" t="s">
        <v>781</v>
      </c>
      <c r="G134" s="312" t="str">
        <f t="shared" si="2"/>
        <v>Evidencia: Aplicación de la Ley 594 parametros para la adecuada gestión documental
Frecuencia de aplicación: Permanente
Responsable de aplicación: Suministros y Soporte  Administrativos-Gestión Documental-Francisco Usuga</v>
      </c>
      <c r="H134" s="280" t="s">
        <v>588</v>
      </c>
      <c r="K134" s="103"/>
    </row>
    <row r="135" spans="1:11" ht="60" x14ac:dyDescent="0.25">
      <c r="A135" s="308" t="s">
        <v>442</v>
      </c>
      <c r="B135" s="308" t="str">
        <f>IFERROR(VLOOKUP(A135,'2.Datos'!$A$3:$X$100,6,FALSE),"La celda tiene formula")</f>
        <v>No reportar la información oportunamente por desconocimiento, falta de consolidación o pérdida de la misma</v>
      </c>
      <c r="C135" s="310" t="s">
        <v>711</v>
      </c>
      <c r="D135" s="322" t="s">
        <v>820</v>
      </c>
      <c r="E135" s="309" t="s">
        <v>745</v>
      </c>
      <c r="F135" s="319" t="s">
        <v>817</v>
      </c>
      <c r="G135" s="312" t="str">
        <f t="shared" si="2"/>
        <v>Evidencia: Pagina web - Harrison Renteria
comité interno de archivo - 
Frecuencia de aplicación: Periodica
Responsable de aplicación: Gestión docuemntal - Francisco Usuga
Comunicaciones - Harrison Renteria</v>
      </c>
      <c r="H135" s="280" t="s">
        <v>588</v>
      </c>
      <c r="K135" s="103"/>
    </row>
    <row r="136" spans="1:11" ht="60" x14ac:dyDescent="0.25">
      <c r="A136" s="310" t="s">
        <v>442</v>
      </c>
      <c r="B136" s="310" t="str">
        <f>IFERROR(VLOOKUP(A136,'2.Datos'!$A$3:$X$100,6,FALSE),"La celda tiene formula")</f>
        <v>No reportar la información oportunamente por desconocimiento, falta de consolidación o pérdida de la misma</v>
      </c>
      <c r="C136" s="310" t="s">
        <v>747</v>
      </c>
      <c r="D136" s="308" t="s">
        <v>746</v>
      </c>
      <c r="E136" s="308" t="s">
        <v>503</v>
      </c>
      <c r="F136" s="308" t="s">
        <v>789</v>
      </c>
      <c r="G136" s="312" t="str">
        <f t="shared" si="2"/>
        <v>Evidencia: Aplicativo Sharepoint online 
Frecuencia de aplicación: Anual
Responsable de aplicación: Comunicaciones- Harrison Renteria
Servicios Corporativos- T.I- Marcela Patarroyo</v>
      </c>
      <c r="H136" s="280" t="s">
        <v>588</v>
      </c>
      <c r="K136" s="103"/>
    </row>
    <row r="137" spans="1:11" ht="48" x14ac:dyDescent="0.25">
      <c r="A137" s="310" t="s">
        <v>442</v>
      </c>
      <c r="B137" s="310" t="str">
        <f>IFERROR(VLOOKUP(A137,'2.Datos'!$A$3:$X$100,6,FALSE),"La celda tiene formula")</f>
        <v>No reportar la información oportunamente por desconocimiento, falta de consolidación o pérdida de la misma</v>
      </c>
      <c r="C137" s="310" t="s">
        <v>784</v>
      </c>
      <c r="D137" s="308" t="s">
        <v>790</v>
      </c>
      <c r="E137" s="308" t="s">
        <v>831</v>
      </c>
      <c r="F137" s="308" t="s">
        <v>832</v>
      </c>
      <c r="G137" s="312" t="str">
        <f t="shared" si="2"/>
        <v>Evidencia: Pagina web
Eventos de asistencia a rendición de cuentas
Frecuencia de aplicación: Semestral 
Responsable de aplicación: Comunicaciones - Jonathan Smith Alvarez</v>
      </c>
      <c r="H137" s="280" t="s">
        <v>588</v>
      </c>
      <c r="K137" s="103"/>
    </row>
    <row r="138" spans="1:11" ht="165" x14ac:dyDescent="0.25">
      <c r="A138" s="310" t="s">
        <v>442</v>
      </c>
      <c r="B138" s="310" t="str">
        <f>IFERROR(VLOOKUP(A138,'2.Datos'!$A$3:$X$100,6,FALSE),"La celda tiene formula")</f>
        <v>No reportar la información oportunamente por desconocimiento, falta de consolidación o pérdida de la misma</v>
      </c>
      <c r="C138" s="310" t="s">
        <v>759</v>
      </c>
      <c r="D138" s="310" t="s">
        <v>760</v>
      </c>
      <c r="E138" s="310" t="s">
        <v>498</v>
      </c>
      <c r="F138" s="310" t="s">
        <v>791</v>
      </c>
      <c r="G138" s="320" t="str">
        <f t="shared" si="2"/>
        <v>Evidencia: Pagina web https://www.emvarias.com.co/home/transparencia-y-acceso-a-la-informacion-publica
https://www.emvarias.com.co/clientes-usuarios/
https://www.emvarias.com.co/culturadelaseo/home/participacion-ciudadana
https://www.emvarias.com.co/home/informacion-de-interes/noticias
Frecuencia de aplicación: Permanente
Responsable de aplicación: Servicios Corporativos- T.I- Marcela Patarroyo</v>
      </c>
      <c r="H138" s="290" t="s">
        <v>588</v>
      </c>
      <c r="K138" s="103"/>
    </row>
    <row r="139" spans="1:11" ht="195" x14ac:dyDescent="0.25">
      <c r="A139" s="310" t="s">
        <v>442</v>
      </c>
      <c r="B139" s="310" t="str">
        <f>IFERROR(VLOOKUP(A139,'2.Datos'!$A$3:$X$100,6,FALSE),"La celda tiene formula")</f>
        <v>No reportar la información oportunamente por desconocimiento, falta de consolidación o pérdida de la misma</v>
      </c>
      <c r="C139" s="310" t="s">
        <v>736</v>
      </c>
      <c r="D139" s="310" t="s">
        <v>761</v>
      </c>
      <c r="E139" s="310" t="s">
        <v>498</v>
      </c>
      <c r="F139" s="310" t="s">
        <v>791</v>
      </c>
      <c r="G139" s="320" t="str">
        <f>CONCATENATE($D$1,": ",D139,CHAR(10),$E$1,": ",E139,CHAR(10),$F$1,": ",F139)</f>
        <v>Evidencia: Pagina web https://www.emvarias.com.co/home/transparencia-y-acceso-a-la-informacion-publica
https://www.emvarias.com.co/clientes-usuarios/
https://www.emvarias.com.co/culturadelaseo/home/participacion-ciudadana
https://www.emvarias.com.co/home/informacion-de-interes/noticias
*Informe: Reporte de Cumplimiento ITA
Frecuencia de aplicación: Permanente
Responsable de aplicación: Servicios Corporativos- T.I- Marcela Patarroyo</v>
      </c>
      <c r="H139" s="290" t="s">
        <v>588</v>
      </c>
      <c r="K139" s="103"/>
    </row>
    <row r="140" spans="1:11" ht="90" x14ac:dyDescent="0.25">
      <c r="A140" s="310" t="s">
        <v>446</v>
      </c>
      <c r="B140" s="308" t="str">
        <f>IFERROR(VLOOKUP(A140,'2.Datos'!$A$3:$X$100,6,FALSE),"La celda tiene formula")</f>
        <v>Uso inadecuado del poder con el fin de dar preferencia para el cargo, empleo u ocupación a familiares o amigos sin importar el mérito para ocupar el cargo.</v>
      </c>
      <c r="C140" s="310" t="s">
        <v>730</v>
      </c>
      <c r="D140" s="308" t="s">
        <v>527</v>
      </c>
      <c r="E140" s="308" t="s">
        <v>526</v>
      </c>
      <c r="F140" s="308" t="s">
        <v>839</v>
      </c>
      <c r="G140" s="312" t="str">
        <f t="shared" si="2"/>
        <v xml:space="preserve">Evidencia: reglas de negocio proceso de seleccion, filtros, cumplimiento perfiles 
proveedor neutro que realiza la selección del personal y para los nombramientos de los directivos establece lineamientos, perfiles
Frecuencia de aplicación: cada que se requiera
Responsable de aplicación: Servicios Corporativos- Diana Cecilia Bedoya 
Omaria Yepes Aristizabal
</v>
      </c>
      <c r="H140" s="280" t="s">
        <v>588</v>
      </c>
      <c r="K140" s="103"/>
    </row>
    <row r="141" spans="1:11" ht="72" x14ac:dyDescent="0.25">
      <c r="A141" s="308" t="s">
        <v>446</v>
      </c>
      <c r="B141" s="308" t="str">
        <f>IFERROR(VLOOKUP(A141,'2.Datos'!$A$3:$X$100,6,FALSE),"La celda tiene formula")</f>
        <v>Uso inadecuado del poder con el fin de dar preferencia para el cargo, empleo u ocupación a familiares o amigos sin importar el mérito para ocupar el cargo.</v>
      </c>
      <c r="C141" s="310" t="s">
        <v>677</v>
      </c>
      <c r="D141" s="308" t="s">
        <v>667</v>
      </c>
      <c r="E141" s="308" t="s">
        <v>526</v>
      </c>
      <c r="F141" s="308" t="s">
        <v>779</v>
      </c>
      <c r="G141" s="312" t="str">
        <f t="shared" si="2"/>
        <v>Evidencia: 
*Contrato para realización de procesos de selección de acuerdo a las etapitas que sean requeridas por la empresa
Frecuencia de aplicación: cada que se requiera
Responsable de aplicación: Servicios Corporativos- Omaira del Socorro Yepes
Gerencia</v>
      </c>
      <c r="H141" s="280" t="s">
        <v>588</v>
      </c>
      <c r="K141" s="103"/>
    </row>
    <row r="142" spans="1:11" ht="105" x14ac:dyDescent="0.25">
      <c r="A142" s="308" t="s">
        <v>446</v>
      </c>
      <c r="B142" s="308" t="str">
        <f>IFERROR(VLOOKUP(A142,'2.Datos'!$A$3:$X$100,6,FALSE),"La celda tiene formula")</f>
        <v>Uso inadecuado del poder con el fin de dar preferencia para el cargo, empleo u ocupación a familiares o amigos sin importar el mérito para ocupar el cargo.</v>
      </c>
      <c r="C142" s="310" t="s">
        <v>692</v>
      </c>
      <c r="D142" s="308" t="s">
        <v>504</v>
      </c>
      <c r="E142" s="308" t="s">
        <v>498</v>
      </c>
      <c r="F142" s="308" t="s">
        <v>795</v>
      </c>
      <c r="G142" s="312" t="str">
        <f t="shared" si="2"/>
        <v>Evidencia: Documento de Código de Ética
Página Web Calidad:
https://epmco.sharepoint.com/sites/evm-sgc/Documentos%20compartidos/SGC/MP12/PR38/01PL/C%C3%B3digo-de-Etica.pdf
Frecuencia de aplicación: Permanente
Responsable de aplicación: Servicios Corporativos - Diana Cecilia Bedoya</v>
      </c>
      <c r="H142" s="280" t="s">
        <v>588</v>
      </c>
      <c r="K142" s="103"/>
    </row>
    <row r="143" spans="1:11" ht="48" x14ac:dyDescent="0.25">
      <c r="A143" s="308" t="s">
        <v>450</v>
      </c>
      <c r="B143" s="308" t="str">
        <f>IFERROR(VLOOKUP(A143,'2.Datos'!$A$3:$X$100,6,FALSE),"La celda tiene formula")</f>
        <v>Pacto o confabulación que acuerdan dos o más personas u organizaciones con el fin de perjudicar a un tercero o limitar la libre competencia de los mercados.</v>
      </c>
      <c r="C143" s="310" t="s">
        <v>696</v>
      </c>
      <c r="D143" s="308" t="s">
        <v>524</v>
      </c>
      <c r="E143" s="308" t="s">
        <v>498</v>
      </c>
      <c r="F143" s="308" t="s">
        <v>800</v>
      </c>
      <c r="G143" s="312" t="str">
        <f t="shared" si="2"/>
        <v xml:space="preserve">Evidencia: Programa ARIBA
Frecuencia de aplicación: Permanente
Responsable de aplicación: Suministros y Soporte Administrativo- Jorge Tabares
</v>
      </c>
      <c r="H143" s="280" t="s">
        <v>588</v>
      </c>
      <c r="K143" s="103"/>
    </row>
    <row r="144" spans="1:11" ht="48" x14ac:dyDescent="0.25">
      <c r="A144" s="308" t="s">
        <v>450</v>
      </c>
      <c r="B144" s="308" t="str">
        <f>IFERROR(VLOOKUP(A144,'2.Datos'!$A$3:$X$100,6,FALSE),"La celda tiene formula")</f>
        <v>Pacto o confabulación que acuerdan dos o más personas u organizaciones con el fin de perjudicar a un tercero o limitar la libre competencia de los mercados.</v>
      </c>
      <c r="C144" s="310" t="s">
        <v>678</v>
      </c>
      <c r="D144" s="308" t="s">
        <v>493</v>
      </c>
      <c r="E144" s="308" t="s">
        <v>542</v>
      </c>
      <c r="F144" s="308" t="s">
        <v>780</v>
      </c>
      <c r="G144" s="312" t="str">
        <f t="shared" si="2"/>
        <v xml:space="preserve">Evidencia: Código de conducta para proveedores y contratistas
Frecuencia de aplicación: permanente
Responsable de aplicación: Suministros y Soporte Administrativo - Jorge Tabares
</v>
      </c>
      <c r="H144" s="280" t="s">
        <v>588</v>
      </c>
      <c r="K144" s="103"/>
    </row>
    <row r="145" spans="1:11" ht="150" x14ac:dyDescent="0.25">
      <c r="A145" s="308" t="s">
        <v>450</v>
      </c>
      <c r="B145" s="308" t="str">
        <f>IFERROR(VLOOKUP(A145,'2.Datos'!$A$3:$X$100,6,FALSE),"La celda tiene formula")</f>
        <v>Pacto o confabulación que acuerdan dos o más personas u organizaciones con el fin de perjudicar a un tercero o limitar la libre competencia de los mercados.</v>
      </c>
      <c r="C145" s="310" t="s">
        <v>689</v>
      </c>
      <c r="D145" s="318" t="s">
        <v>766</v>
      </c>
      <c r="E145" s="309" t="s">
        <v>498</v>
      </c>
      <c r="F145" s="319" t="s">
        <v>765</v>
      </c>
      <c r="G145" s="312" t="str">
        <f t="shared" si="2"/>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145" s="280" t="s">
        <v>588</v>
      </c>
      <c r="K145" s="103"/>
    </row>
    <row r="146" spans="1:11" ht="48" x14ac:dyDescent="0.25">
      <c r="A146" s="308" t="s">
        <v>450</v>
      </c>
      <c r="B146" s="308" t="str">
        <f>IFERROR(VLOOKUP(A146,'2.Datos'!$A$3:$X$100,6,FALSE),"La celda tiene formula")</f>
        <v>Pacto o confabulación que acuerdan dos o más personas u organizaciones con el fin de perjudicar a un tercero o limitar la libre competencia de los mercados.</v>
      </c>
      <c r="C146" s="314" t="s">
        <v>717</v>
      </c>
      <c r="D146" s="308" t="s">
        <v>650</v>
      </c>
      <c r="E146" s="309" t="s">
        <v>498</v>
      </c>
      <c r="F146" s="309" t="s">
        <v>767</v>
      </c>
      <c r="G146" s="312" t="str">
        <f t="shared" si="2"/>
        <v xml:space="preserve">Evidencia: Línea ética contacto transparente- Anticorrupción
Frecuencia de aplicación: Permanente
Responsable de aplicación:  Área de Auditoría- Bibian Yaneth Tobon Rios
Comité de ética </v>
      </c>
      <c r="H146" s="280" t="s">
        <v>588</v>
      </c>
      <c r="K146" s="103"/>
    </row>
    <row r="147" spans="1:11" ht="90" x14ac:dyDescent="0.25">
      <c r="A147" s="308" t="s">
        <v>450</v>
      </c>
      <c r="B147" s="308" t="str">
        <f>IFERROR(VLOOKUP(A147,'2.Datos'!$A$3:$X$100,6,FALSE),"La celda tiene formula")</f>
        <v>Pacto o confabulación que acuerdan dos o más personas u organizaciones con el fin de perjudicar a un tercero o limitar la libre competencia de los mercados.</v>
      </c>
      <c r="C147" s="310" t="s">
        <v>690</v>
      </c>
      <c r="D147" s="308" t="s">
        <v>499</v>
      </c>
      <c r="E147" s="308" t="s">
        <v>500</v>
      </c>
      <c r="F147" s="308" t="s">
        <v>772</v>
      </c>
      <c r="G147" s="312" t="str">
        <f t="shared" si="2"/>
        <v xml:space="preserve">Evidencia: Actas de Reunión de Comité de Contratación
Frecuencia de aplicación: Semanal
Responsable de aplicación: Secretaría General
Suministros -Carlos Arturo España Borja
Soporte Administrativo- Jorge Tabares
</v>
      </c>
      <c r="H147" s="280" t="s">
        <v>588</v>
      </c>
      <c r="K147" s="103"/>
    </row>
    <row r="148" spans="1:11" ht="144" x14ac:dyDescent="0.25">
      <c r="A148" s="308" t="s">
        <v>450</v>
      </c>
      <c r="B148" s="308" t="str">
        <f>IFERROR(VLOOKUP(A148,'2.Datos'!$A$3:$X$100,6,FALSE),"La celda tiene formula")</f>
        <v>Pacto o confabulación que acuerdan dos o más personas u organizaciones con el fin de perjudicar a un tercero o limitar la libre competencia de los mercados.</v>
      </c>
      <c r="C148" s="315" t="s">
        <v>693</v>
      </c>
      <c r="D148" s="311" t="s">
        <v>786</v>
      </c>
      <c r="E148" s="308" t="s">
        <v>778</v>
      </c>
      <c r="F148" s="308" t="s">
        <v>797</v>
      </c>
      <c r="G148" s="312" t="str">
        <f t="shared" si="2"/>
        <v xml:space="preserve">Evidencia: Informe revisión jurídica,  Debidas diligencias-financiera y de auditoría
Informe Preliminar y definitivo auditoría realizada a la Entidad
Frecuencia de aplicación: cada que se legaliza un contrato
Semestral
Anual
Responsable de aplicación: Suministro y soporte adtivo-Jorge Tabares - Norha Elena Quintero
Secretaria General-Carlos Arturo España Borja
Área Auditoría- Lucena Madrid
Área Financiera- Cumplimiento- Alejandra Raigosa 
</v>
      </c>
      <c r="H148" s="280" t="s">
        <v>588</v>
      </c>
      <c r="K148" s="103"/>
    </row>
    <row r="149" spans="1:11" ht="90" x14ac:dyDescent="0.25">
      <c r="A149" s="308" t="s">
        <v>450</v>
      </c>
      <c r="B149" s="308" t="str">
        <f>IFERROR(VLOOKUP(A149,'2.Datos'!$A$3:$X$100,6,FALSE),"La celda tiene formula")</f>
        <v>Pacto o confabulación que acuerdan dos o más personas u organizaciones con el fin de perjudicar a un tercero o limitar la libre competencia de los mercados.</v>
      </c>
      <c r="C149" s="310" t="s">
        <v>676</v>
      </c>
      <c r="D149" s="308" t="s">
        <v>798</v>
      </c>
      <c r="E149" s="308" t="s">
        <v>542</v>
      </c>
      <c r="F149" s="308" t="s">
        <v>787</v>
      </c>
      <c r="G149" s="312" t="str">
        <f t="shared" si="2"/>
        <v xml:space="preserve">Evidencia: Carta de Declaración de Inhabilidades e incompatibilidades
Actas de Reunión de Comité de Contratación
Frecuencia de aplicación: permanente
Responsable de aplicación: 
*Área Secretaría General- Carlos Arturo España
*Suministro y Soporte adtivo- Norha Quintero
</v>
      </c>
      <c r="H149" s="280" t="s">
        <v>588</v>
      </c>
      <c r="K149" s="103"/>
    </row>
    <row r="150" spans="1:11" ht="105" x14ac:dyDescent="0.25">
      <c r="A150" s="308" t="s">
        <v>450</v>
      </c>
      <c r="B150" s="308" t="str">
        <f>IFERROR(VLOOKUP(A150,'2.Datos'!$A$3:$X$100,6,FALSE),"La celda tiene formula")</f>
        <v>Pacto o confabulación que acuerdan dos o más personas u organizaciones con el fin de perjudicar a un tercero o limitar la libre competencia de los mercados.</v>
      </c>
      <c r="C150" s="310" t="s">
        <v>679</v>
      </c>
      <c r="D150" s="308" t="s">
        <v>504</v>
      </c>
      <c r="E150" s="308" t="s">
        <v>498</v>
      </c>
      <c r="F150" s="308" t="s">
        <v>522</v>
      </c>
      <c r="G150" s="312" t="str">
        <f t="shared" si="2"/>
        <v>Evidencia: Documento de Código de Ética
Página Web Calidad:
https://epmco.sharepoint.com/sites/evm-sgc/Documentos%20compartidos/SGC/MP12/PR38/01PL/C%C3%B3digo-de-Etica.pdf
Frecuencia de aplicación: Permanente
Responsable de aplicación: 
* Integrantes Comité de Ética</v>
      </c>
      <c r="H150" s="280" t="s">
        <v>588</v>
      </c>
      <c r="K150" s="103"/>
    </row>
    <row r="151" spans="1:11" ht="105" x14ac:dyDescent="0.25">
      <c r="A151" s="310" t="s">
        <v>450</v>
      </c>
      <c r="B151" s="308" t="str">
        <f>IFERROR(VLOOKUP(A151,'2.Datos'!$A$3:$X$100,6,FALSE),"La celda tiene formula")</f>
        <v>Pacto o confabulación que acuerdan dos o más personas u organizaciones con el fin de perjudicar a un tercero o limitar la libre competencia de los mercados.</v>
      </c>
      <c r="C151" s="310" t="s">
        <v>692</v>
      </c>
      <c r="D151" s="308" t="s">
        <v>504</v>
      </c>
      <c r="E151" s="308" t="s">
        <v>498</v>
      </c>
      <c r="F151" s="308" t="s">
        <v>795</v>
      </c>
      <c r="G151" s="312" t="str">
        <f t="shared" si="2"/>
        <v>Evidencia: Documento de Código de Ética
Página Web Calidad:
https://epmco.sharepoint.com/sites/evm-sgc/Documentos%20compartidos/SGC/MP12/PR38/01PL/C%C3%B3digo-de-Etica.pdf
Frecuencia de aplicación: Permanente
Responsable de aplicación: Servicios Corporativos - Diana Cecilia Bedoya</v>
      </c>
      <c r="H151" s="280" t="s">
        <v>588</v>
      </c>
      <c r="K151" s="103"/>
    </row>
    <row r="152" spans="1:11" s="289" customFormat="1" ht="48" x14ac:dyDescent="0.25">
      <c r="A152" s="310" t="s">
        <v>450</v>
      </c>
      <c r="B152" s="310" t="str">
        <f>IFERROR(VLOOKUP(A152,'2.Datos'!$A$3:$X$100,6,FALSE),"La celda tiene formula")</f>
        <v>Pacto o confabulación que acuerdan dos o más personas u organizaciones con el fin de perjudicar a un tercero o limitar la libre competencia de los mercados.</v>
      </c>
      <c r="C152" s="310" t="s">
        <v>680</v>
      </c>
      <c r="D152" s="310" t="s">
        <v>748</v>
      </c>
      <c r="E152" s="310" t="s">
        <v>749</v>
      </c>
      <c r="F152" s="310" t="s">
        <v>773</v>
      </c>
      <c r="G152" s="320" t="str">
        <f t="shared" si="2"/>
        <v xml:space="preserve">Evidencia: Capacitaciones 
Frecuencia de aplicación: Semestral
Responsable de aplicación: *Suministro y soporte adtivo-Jorge Tabares
</v>
      </c>
      <c r="H152" s="290" t="s">
        <v>588</v>
      </c>
      <c r="K152" s="288"/>
    </row>
    <row r="153" spans="1:11" ht="45" x14ac:dyDescent="0.25">
      <c r="A153" s="310" t="s">
        <v>450</v>
      </c>
      <c r="B153" s="308" t="str">
        <f>IFERROR(VLOOKUP(A153,'2.Datos'!$A$3:$X$100,6,FALSE),"La celda tiene formula")</f>
        <v>Pacto o confabulación que acuerdan dos o más personas u organizaciones con el fin de perjudicar a un tercero o limitar la libre competencia de los mercados.</v>
      </c>
      <c r="C153" s="310" t="s">
        <v>731</v>
      </c>
      <c r="D153" s="308" t="s">
        <v>744</v>
      </c>
      <c r="E153" s="308" t="s">
        <v>498</v>
      </c>
      <c r="F153" s="308" t="s">
        <v>788</v>
      </c>
      <c r="G153" s="312" t="str">
        <f t="shared" si="2"/>
        <v>Evidencia: Programa Anticorrupción
Frecuencia de aplicación: Permanente
Responsable de aplicación: Gestión Operativa -Carolina Betancur</v>
      </c>
      <c r="H153" s="280" t="s">
        <v>588</v>
      </c>
      <c r="K153" s="103"/>
    </row>
    <row r="154" spans="1:11" ht="135" x14ac:dyDescent="0.25">
      <c r="A154" s="310" t="s">
        <v>453</v>
      </c>
      <c r="B154" s="308" t="str">
        <f>IFERROR(VLOOKUP(A154,'2.Datos'!$A$3:$X$100,6,FALSE),"La celda tiene formula")</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154" s="310" t="s">
        <v>732</v>
      </c>
      <c r="D154" s="323" t="s">
        <v>559</v>
      </c>
      <c r="E154" s="308" t="s">
        <v>498</v>
      </c>
      <c r="F154" s="308" t="s">
        <v>774</v>
      </c>
      <c r="G154" s="312" t="str">
        <f t="shared" si="2"/>
        <v>Evidencia: trazabilidad en el sistema JD EDWARD
Frecuencia de aplicación: Permanente
Responsable de aplicación: Servicios Corporativos-Paula Muñoz
Financiera- Jenny Osmaida</v>
      </c>
      <c r="H154" s="280" t="s">
        <v>588</v>
      </c>
      <c r="K154" s="103"/>
    </row>
    <row r="155" spans="1:11" ht="135" x14ac:dyDescent="0.25">
      <c r="A155" s="308" t="s">
        <v>453</v>
      </c>
      <c r="B155" s="308" t="str">
        <f>IFERROR(VLOOKUP(A155,'2.Datos'!$A$3:$X$100,6,FALSE),"La celda tiene formula")</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155" s="310" t="s">
        <v>681</v>
      </c>
      <c r="D155" s="308" t="s">
        <v>560</v>
      </c>
      <c r="E155" s="308" t="s">
        <v>542</v>
      </c>
      <c r="F155" s="308" t="s">
        <v>775</v>
      </c>
      <c r="G155" s="312" t="str">
        <f>CONCATENATE($D$1,": ",D155,CHAR(10),$E$1,": ",E155,CHAR(10),$F$1,": ",F155)</f>
        <v>Evidencia: Perfiles y claves de acceso
Frecuencia de aplicación: permanente
Responsable de aplicación: Servicios Corporativos-Jhon Mario Carmona</v>
      </c>
      <c r="H155" s="280" t="s">
        <v>588</v>
      </c>
      <c r="K155" s="103"/>
    </row>
    <row r="156" spans="1:11" ht="135" x14ac:dyDescent="0.25">
      <c r="A156" s="308" t="s">
        <v>453</v>
      </c>
      <c r="B156" s="308" t="str">
        <f>IFERROR(VLOOKUP(A156,'2.Datos'!$A$3:$X$100,6,FALSE),"La celda tiene formula")</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156" s="310" t="s">
        <v>682</v>
      </c>
      <c r="D156" s="308" t="s">
        <v>561</v>
      </c>
      <c r="E156" s="308" t="s">
        <v>542</v>
      </c>
      <c r="F156" s="308" t="s">
        <v>775</v>
      </c>
      <c r="G156" s="312" t="str">
        <f t="shared" si="2"/>
        <v>Evidencia: parametrización de las cuentas para seguimiento de los registros
Frecuencia de aplicación: permanente
Responsable de aplicación: Servicios Corporativos-Jhon Mario Carmona</v>
      </c>
      <c r="H156" s="280" t="s">
        <v>588</v>
      </c>
      <c r="K156" s="103"/>
    </row>
    <row r="157" spans="1:11" ht="135" x14ac:dyDescent="0.25">
      <c r="A157" s="308" t="s">
        <v>453</v>
      </c>
      <c r="B157" s="308" t="str">
        <f>IFERROR(VLOOKUP(A157,'2.Datos'!$A$3:$X$100,6,FALSE),"La celda tiene formula")</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157" s="310" t="s">
        <v>733</v>
      </c>
      <c r="D157" s="308" t="s">
        <v>562</v>
      </c>
      <c r="E157" s="308" t="s">
        <v>542</v>
      </c>
      <c r="F157" s="308" t="s">
        <v>776</v>
      </c>
      <c r="G157" s="312" t="str">
        <f t="shared" si="2"/>
        <v xml:space="preserve">Evidencia: Manual de funciones, lineamientos y políticas establecidas cargos críticos
Frecuencia de aplicación: permanente
Responsable de aplicación: Servicios Corporativos-TI- Paula Muñoz 
</v>
      </c>
      <c r="H157" s="280" t="s">
        <v>588</v>
      </c>
      <c r="I157" s="313"/>
      <c r="K157" s="103"/>
    </row>
    <row r="158" spans="1:11" ht="135" x14ac:dyDescent="0.25">
      <c r="A158" s="308" t="s">
        <v>453</v>
      </c>
      <c r="B158" s="308" t="str">
        <f>IFERROR(VLOOKUP(A158,'2.Datos'!$A$3:$X$100,6,FALSE),"La celda tiene formula")</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158" s="310" t="s">
        <v>734</v>
      </c>
      <c r="D158" s="308" t="s">
        <v>563</v>
      </c>
      <c r="E158" s="308" t="s">
        <v>651</v>
      </c>
      <c r="F158" s="308" t="s">
        <v>815</v>
      </c>
      <c r="G158" s="312" t="str">
        <f t="shared" si="2"/>
        <v>Evidencia: Actas e informes de auditorías
Frecuencia de aplicación: Según lo establecido en el plan de auditoria
Responsable de aplicación: Auditoría Interna - Carlos Restrepo
Órganos de Control Externo</v>
      </c>
      <c r="H158" s="280" t="s">
        <v>588</v>
      </c>
      <c r="K158" s="103"/>
    </row>
    <row r="159" spans="1:11" ht="135" x14ac:dyDescent="0.25">
      <c r="A159" s="308" t="s">
        <v>453</v>
      </c>
      <c r="B159" s="308" t="str">
        <f>IFERROR(VLOOKUP(A159,'2.Datos'!$A$3:$X$100,6,FALSE),"La celda tiene formula")</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159" s="310" t="s">
        <v>683</v>
      </c>
      <c r="D159" s="308" t="s">
        <v>551</v>
      </c>
      <c r="E159" s="308" t="s">
        <v>548</v>
      </c>
      <c r="F159" s="308" t="s">
        <v>792</v>
      </c>
      <c r="G159" s="312" t="str">
        <f t="shared" si="2"/>
        <v>Evidencia: Procesos disciplinarios, administrativos y fiscales
Frecuencia de aplicación: Cada que se requiera
Responsable de aplicación: Control disciplinario- Fabio Tovar Pineda
Área de Auditoría- Carlos Restrepo y entes de control</v>
      </c>
      <c r="H159" s="280" t="s">
        <v>588</v>
      </c>
      <c r="K159" s="103"/>
    </row>
    <row r="160" spans="1:11" ht="150" x14ac:dyDescent="0.25">
      <c r="A160" s="308" t="s">
        <v>453</v>
      </c>
      <c r="B160" s="308" t="str">
        <f>IFERROR(VLOOKUP(A160,'2.Datos'!$A$3:$X$100,6,FALSE),"La celda tiene formula")</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160" s="310" t="s">
        <v>689</v>
      </c>
      <c r="D160" s="318" t="s">
        <v>766</v>
      </c>
      <c r="E160" s="309" t="s">
        <v>498</v>
      </c>
      <c r="F160" s="319" t="s">
        <v>765</v>
      </c>
      <c r="G160" s="312" t="str">
        <f t="shared" ref="G160:G225" si="4">CONCATENATE($D$1,": ",D160,CHAR(10),$E$1,": ",E160,CHAR(10),$F$1,": ",F160)</f>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160" s="280" t="s">
        <v>588</v>
      </c>
      <c r="K160" s="103"/>
    </row>
    <row r="161" spans="1:11" ht="135" x14ac:dyDescent="0.25">
      <c r="A161" s="310" t="s">
        <v>453</v>
      </c>
      <c r="B161" s="310" t="str">
        <f>IFERROR(VLOOKUP(A161,'2.Datos'!$A$3:$X$100,6,FALSE),"La celda tiene formula")</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161" s="310" t="s">
        <v>684</v>
      </c>
      <c r="D161" s="322" t="s">
        <v>756</v>
      </c>
      <c r="E161" s="309" t="s">
        <v>503</v>
      </c>
      <c r="F161" s="319" t="s">
        <v>777</v>
      </c>
      <c r="G161" s="320" t="str">
        <f t="shared" si="4"/>
        <v>Evidencia: Presentación ley de transparencia y divulgación de la información
Frecuencia de aplicación: Anual
Responsable de aplicación: Servicios corporativos- Luis Fernando Alvarez</v>
      </c>
      <c r="H161" s="280" t="s">
        <v>588</v>
      </c>
      <c r="K161" s="103"/>
    </row>
    <row r="162" spans="1:11" ht="135" x14ac:dyDescent="0.25">
      <c r="A162" s="310" t="s">
        <v>453</v>
      </c>
      <c r="B162" s="308" t="str">
        <f>IFERROR(VLOOKUP(A162,'2.Datos'!$A$3:$X$100,6,FALSE),"La celda tiene formula")</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162" s="310" t="s">
        <v>731</v>
      </c>
      <c r="D162" s="308" t="s">
        <v>744</v>
      </c>
      <c r="E162" s="308" t="s">
        <v>498</v>
      </c>
      <c r="F162" s="308" t="s">
        <v>788</v>
      </c>
      <c r="G162" s="312" t="str">
        <f t="shared" ref="G162:G163" si="5">CONCATENATE($D$1,": ",D162,CHAR(10),$E$1,": ",E162,CHAR(10),$F$1,": ",F162)</f>
        <v>Evidencia: Programa Anticorrupción
Frecuencia de aplicación: Permanente
Responsable de aplicación: Gestión Operativa -Carolina Betancur</v>
      </c>
      <c r="H162" s="280" t="s">
        <v>588</v>
      </c>
      <c r="K162" s="103"/>
    </row>
    <row r="163" spans="1:11" ht="105" x14ac:dyDescent="0.25">
      <c r="A163" s="308" t="s">
        <v>454</v>
      </c>
      <c r="B163" s="308" t="str">
        <f>IFERROR(VLOOKUP(A163,'2.Datos'!$A$3:$X$100,6,FALSE),"La celda tiene formula")</f>
        <v xml:space="preserve">* Omisión
* Falsificación
* Sustitución
* Adulteración
Ejemplo: Inexistencia de registros, archivos  con vacíos de información; afectación de rubros que no corresponden.
</v>
      </c>
      <c r="C163" s="310" t="s">
        <v>734</v>
      </c>
      <c r="D163" s="308" t="s">
        <v>563</v>
      </c>
      <c r="E163" s="308" t="s">
        <v>651</v>
      </c>
      <c r="F163" s="308" t="s">
        <v>815</v>
      </c>
      <c r="G163" s="312" t="str">
        <f t="shared" si="5"/>
        <v>Evidencia: Actas e informes de auditorías
Frecuencia de aplicación: Según lo establecido en el plan de auditoria
Responsable de aplicación: Auditoría Interna - Carlos Restrepo
Órganos de Control Externo</v>
      </c>
      <c r="H163" s="280" t="s">
        <v>588</v>
      </c>
      <c r="K163" s="103"/>
    </row>
    <row r="164" spans="1:11" ht="105" x14ac:dyDescent="0.25">
      <c r="A164" s="308" t="s">
        <v>454</v>
      </c>
      <c r="B164" s="308" t="str">
        <f>IFERROR(VLOOKUP(A164,'2.Datos'!$A$3:$X$100,6,FALSE),"La celda tiene formula")</f>
        <v xml:space="preserve">* Omisión
* Falsificación
* Sustitución
* Adulteración
Ejemplo: Inexistencia de registros, archivos  con vacíos de información; afectación de rubros que no corresponden.
</v>
      </c>
      <c r="C164" s="310" t="s">
        <v>692</v>
      </c>
      <c r="D164" s="308" t="s">
        <v>504</v>
      </c>
      <c r="E164" s="308" t="s">
        <v>498</v>
      </c>
      <c r="F164" s="308" t="s">
        <v>795</v>
      </c>
      <c r="G164" s="312" t="str">
        <f t="shared" si="4"/>
        <v>Evidencia: Documento de Código de Ética
Página Web Calidad:
https://epmco.sharepoint.com/sites/evm-sgc/Documentos%20compartidos/SGC/MP12/PR38/01PL/C%C3%B3digo-de-Etica.pdf
Frecuencia de aplicación: Permanente
Responsable de aplicación: Servicios Corporativos - Diana Cecilia Bedoya</v>
      </c>
      <c r="H164" s="280" t="s">
        <v>588</v>
      </c>
      <c r="K164" s="103"/>
    </row>
    <row r="165" spans="1:11" ht="105" x14ac:dyDescent="0.25">
      <c r="A165" s="308" t="s">
        <v>454</v>
      </c>
      <c r="B165" s="308" t="str">
        <f>IFERROR(VLOOKUP(A165,'2.Datos'!$A$3:$X$100,6,FALSE),"La celda tiene formula")</f>
        <v xml:space="preserve">* Omisión
* Falsificación
* Sustitución
* Adulteración
Ejemplo: Inexistencia de registros, archivos  con vacíos de información; afectación de rubros que no corresponden.
</v>
      </c>
      <c r="C165" s="310" t="s">
        <v>683</v>
      </c>
      <c r="D165" s="308" t="s">
        <v>551</v>
      </c>
      <c r="E165" s="308" t="s">
        <v>548</v>
      </c>
      <c r="F165" s="308" t="s">
        <v>792</v>
      </c>
      <c r="G165" s="312" t="str">
        <f t="shared" si="4"/>
        <v>Evidencia: Procesos disciplinarios, administrativos y fiscales
Frecuencia de aplicación: Cada que se requiera
Responsable de aplicación: Control disciplinario- Fabio Tovar Pineda
Área de Auditoría- Carlos Restrepo y entes de control</v>
      </c>
      <c r="H165" s="280" t="s">
        <v>588</v>
      </c>
      <c r="K165" s="103"/>
    </row>
    <row r="166" spans="1:11" ht="150" x14ac:dyDescent="0.25">
      <c r="A166" s="308" t="s">
        <v>454</v>
      </c>
      <c r="B166" s="308" t="str">
        <f>IFERROR(VLOOKUP(A166,'2.Datos'!$A$3:$X$100,6,FALSE),"La celda tiene formula")</f>
        <v xml:space="preserve">* Omisión
* Falsificación
* Sustitución
* Adulteración
Ejemplo: Inexistencia de registros, archivos  con vacíos de información; afectación de rubros que no corresponden.
</v>
      </c>
      <c r="C166" s="310" t="s">
        <v>689</v>
      </c>
      <c r="D166" s="318" t="s">
        <v>766</v>
      </c>
      <c r="E166" s="309" t="s">
        <v>498</v>
      </c>
      <c r="F166" s="319" t="s">
        <v>765</v>
      </c>
      <c r="G166" s="312" t="str">
        <f t="shared" si="4"/>
        <v>Evidencia: Documento de Política de Cero Tolerancia Frente al Fraude y la Corrupción y Soborno 
Página Web Calidad: https://epmco.sharepoint.com/sites/evm-sgc/Documentos%20compartidos/SGC/MP14/PR40/01PL/PR40PL002-Politica-de-Cero-Tolerancia-Frente-al-Fraude-Corrupcion-y-Soborno.pdf
Frecuencia de aplicación: Permanente
Responsable de aplicación: 
Área Financiera-Cumplimiento- Alejandra Raigosa</v>
      </c>
      <c r="H166" s="280" t="s">
        <v>588</v>
      </c>
      <c r="K166" s="103"/>
    </row>
    <row r="167" spans="1:11" ht="105" x14ac:dyDescent="0.25">
      <c r="A167" s="308" t="s">
        <v>454</v>
      </c>
      <c r="B167" s="308" t="str">
        <f>IFERROR(VLOOKUP(A167,'2.Datos'!$A$3:$X$100,6,FALSE),"La celda tiene formula")</f>
        <v xml:space="preserve">* Omisión
* Falsificación
* Sustitución
* Adulteración
Ejemplo: Inexistencia de registros, archivos  con vacíos de información; afectación de rubros que no corresponden.
</v>
      </c>
      <c r="C167" s="310" t="s">
        <v>735</v>
      </c>
      <c r="D167" s="308" t="s">
        <v>782</v>
      </c>
      <c r="E167" s="309" t="s">
        <v>498</v>
      </c>
      <c r="F167" s="308" t="s">
        <v>781</v>
      </c>
      <c r="G167" s="312" t="str">
        <f t="shared" si="4"/>
        <v>Evidencia: Aplicación de la Ley 594 parametros para la adecuada gestión documental
Frecuencia de aplicación: Permanente
Responsable de aplicación: Suministros y Soporte  Administrativos-Gestión Documental-Francisco Usuga</v>
      </c>
      <c r="H167" s="280" t="s">
        <v>588</v>
      </c>
      <c r="K167" s="103"/>
    </row>
    <row r="168" spans="1:11" ht="113.25" customHeight="1" x14ac:dyDescent="0.25">
      <c r="A168" s="308" t="s">
        <v>454</v>
      </c>
      <c r="B168" s="308" t="str">
        <f>IFERROR(VLOOKUP(A168,'2.Datos'!$A$3:$X$100,6,FALSE),"La celda tiene formula")</f>
        <v xml:space="preserve">* Omisión
* Falsificación
* Sustitución
* Adulteración
Ejemplo: Inexistencia de registros, archivos  con vacíos de información; afectación de rubros que no corresponden.
</v>
      </c>
      <c r="C168" s="310" t="s">
        <v>685</v>
      </c>
      <c r="D168" s="308" t="s">
        <v>668</v>
      </c>
      <c r="E168" s="308" t="s">
        <v>498</v>
      </c>
      <c r="F168" s="308" t="s">
        <v>783</v>
      </c>
      <c r="G168" s="312" t="str">
        <f t="shared" si="4"/>
        <v>Evidencia: instrumentos archivistas aplicados para la gestión documental
Frecuencia de aplicación: Permanente
Responsable de aplicación: Suministros y Soporte  Administrativos-Gestión Documental- Francisco Usuga</v>
      </c>
      <c r="H168" s="280" t="s">
        <v>588</v>
      </c>
      <c r="K168" s="103"/>
    </row>
    <row r="169" spans="1:11" ht="125.25" customHeight="1" x14ac:dyDescent="0.25">
      <c r="A169" s="308" t="s">
        <v>454</v>
      </c>
      <c r="B169" s="308" t="str">
        <f>IFERROR(VLOOKUP(A169,'2.Datos'!$A$3:$X$100,6,FALSE),"La celda tiene formula")</f>
        <v xml:space="preserve">* Omisión
* Falsificación
* Sustitución
* Adulteración
Ejemplo: Inexistencia de registros, archivos  con vacíos de información; afectación de rubros que no corresponden.
</v>
      </c>
      <c r="C169" s="310" t="s">
        <v>686</v>
      </c>
      <c r="D169" s="308" t="s">
        <v>669</v>
      </c>
      <c r="E169" s="308" t="s">
        <v>542</v>
      </c>
      <c r="F169" s="308" t="s">
        <v>783</v>
      </c>
      <c r="G169" s="312" t="str">
        <f t="shared" si="4"/>
        <v>Evidencia: Análisis de Riesgos de ciberseguridad
Frecuencia de aplicación: permanente
Responsable de aplicación: Suministros y Soporte  Administrativos-Gestión Documental- Francisco Usuga</v>
      </c>
      <c r="H169" s="280" t="s">
        <v>588</v>
      </c>
      <c r="K169" s="103"/>
    </row>
    <row r="170" spans="1:11" x14ac:dyDescent="0.25">
      <c r="K170" s="103"/>
    </row>
    <row r="171" spans="1:11" ht="36" x14ac:dyDescent="0.25">
      <c r="A171" s="248"/>
      <c r="B171" s="248" t="str">
        <f>IFERROR(VLOOKUP(A171,'2.Datos'!$A$3:$X$100,6,FALSE),"La celda tiene formula")</f>
        <v>La celda tiene formula</v>
      </c>
      <c r="C171" s="248"/>
      <c r="D171" s="248"/>
      <c r="E171" s="248"/>
      <c r="F171" s="248"/>
      <c r="G171" s="293" t="str">
        <f t="shared" si="4"/>
        <v xml:space="preserve">Evidencia: 
Frecuencia de aplicación: 
Responsable de aplicación: </v>
      </c>
      <c r="H171" s="280"/>
      <c r="K171" s="103"/>
    </row>
    <row r="172" spans="1:11" ht="36" x14ac:dyDescent="0.25">
      <c r="A172" s="248"/>
      <c r="B172" s="248" t="str">
        <f>IFERROR(VLOOKUP(A172,'2.Datos'!$A$3:$X$100,6,FALSE),"La celda tiene formula")</f>
        <v>La celda tiene formula</v>
      </c>
      <c r="C172" s="248"/>
      <c r="D172" s="248"/>
      <c r="E172" s="248"/>
      <c r="F172" s="248"/>
      <c r="G172" s="293" t="str">
        <f t="shared" si="4"/>
        <v xml:space="preserve">Evidencia: 
Frecuencia de aplicación: 
Responsable de aplicación: </v>
      </c>
      <c r="K172" s="103"/>
    </row>
    <row r="173" spans="1:11" ht="36" x14ac:dyDescent="0.25">
      <c r="A173" s="248"/>
      <c r="B173" s="248" t="str">
        <f>IFERROR(VLOOKUP(A173,'2.Datos'!$A$3:$X$100,6,FALSE),"La celda tiene formula")</f>
        <v>La celda tiene formula</v>
      </c>
      <c r="C173" s="248"/>
      <c r="D173" s="248"/>
      <c r="E173" s="248"/>
      <c r="F173" s="248"/>
      <c r="G173" s="293" t="str">
        <f t="shared" si="4"/>
        <v xml:space="preserve">Evidencia: 
Frecuencia de aplicación: 
Responsable de aplicación: </v>
      </c>
      <c r="K173" s="103"/>
    </row>
    <row r="174" spans="1:11" ht="36" x14ac:dyDescent="0.25">
      <c r="A174" s="248"/>
      <c r="B174" s="248" t="str">
        <f>IFERROR(VLOOKUP(A174,'2.Datos'!$A$3:$X$100,6,FALSE),"La celda tiene formula")</f>
        <v>La celda tiene formula</v>
      </c>
      <c r="C174" s="248"/>
      <c r="D174" s="248"/>
      <c r="E174" s="248"/>
      <c r="F174" s="248"/>
      <c r="G174" s="293" t="str">
        <f t="shared" si="4"/>
        <v xml:space="preserve">Evidencia: 
Frecuencia de aplicación: 
Responsable de aplicación: </v>
      </c>
      <c r="K174" s="103"/>
    </row>
    <row r="175" spans="1:11" ht="36" x14ac:dyDescent="0.25">
      <c r="A175" s="248"/>
      <c r="B175" s="248" t="str">
        <f>IFERROR(VLOOKUP(A175,'2.Datos'!$A$3:$X$100,6,FALSE),"La celda tiene formula")</f>
        <v>La celda tiene formula</v>
      </c>
      <c r="C175" s="248"/>
      <c r="D175" s="248"/>
      <c r="E175" s="248"/>
      <c r="F175" s="248"/>
      <c r="G175" s="293" t="str">
        <f t="shared" si="4"/>
        <v xml:space="preserve">Evidencia: 
Frecuencia de aplicación: 
Responsable de aplicación: </v>
      </c>
      <c r="K175" s="103"/>
    </row>
    <row r="176" spans="1:11" ht="36" x14ac:dyDescent="0.25">
      <c r="A176" s="248"/>
      <c r="B176" s="248" t="str">
        <f>IFERROR(VLOOKUP(A176,'2.Datos'!$A$3:$X$100,6,FALSE),"La celda tiene formula")</f>
        <v>La celda tiene formula</v>
      </c>
      <c r="C176" s="248"/>
      <c r="D176" s="248"/>
      <c r="E176" s="248"/>
      <c r="F176" s="248"/>
      <c r="G176" s="293" t="str">
        <f t="shared" si="4"/>
        <v xml:space="preserve">Evidencia: 
Frecuencia de aplicación: 
Responsable de aplicación: </v>
      </c>
      <c r="K176" s="103"/>
    </row>
    <row r="177" spans="1:11" ht="36" x14ac:dyDescent="0.25">
      <c r="A177" s="248"/>
      <c r="B177" s="248" t="str">
        <f>IFERROR(VLOOKUP(A177,'2.Datos'!$A$3:$X$100,6,FALSE),"La celda tiene formula")</f>
        <v>La celda tiene formula</v>
      </c>
      <c r="C177" s="248"/>
      <c r="D177" s="248"/>
      <c r="E177" s="248"/>
      <c r="F177" s="248"/>
      <c r="G177" s="293" t="str">
        <f t="shared" si="4"/>
        <v xml:space="preserve">Evidencia: 
Frecuencia de aplicación: 
Responsable de aplicación: </v>
      </c>
      <c r="K177" s="103"/>
    </row>
    <row r="178" spans="1:11" ht="36" x14ac:dyDescent="0.25">
      <c r="A178" s="248"/>
      <c r="B178" s="248" t="str">
        <f>IFERROR(VLOOKUP(A178,'2.Datos'!$A$3:$X$100,6,FALSE),"La celda tiene formula")</f>
        <v>La celda tiene formula</v>
      </c>
      <c r="C178" s="248"/>
      <c r="D178" s="248"/>
      <c r="E178" s="248"/>
      <c r="F178" s="248"/>
      <c r="G178" s="293" t="str">
        <f t="shared" si="4"/>
        <v xml:space="preserve">Evidencia: 
Frecuencia de aplicación: 
Responsable de aplicación: </v>
      </c>
      <c r="K178" s="103"/>
    </row>
    <row r="179" spans="1:11" ht="36" x14ac:dyDescent="0.25">
      <c r="A179" s="248"/>
      <c r="B179" s="248" t="str">
        <f>IFERROR(VLOOKUP(A179,'2.Datos'!$A$3:$X$100,6,FALSE),"La celda tiene formula")</f>
        <v>La celda tiene formula</v>
      </c>
      <c r="C179" s="248"/>
      <c r="D179" s="248"/>
      <c r="E179" s="248"/>
      <c r="F179" s="248"/>
      <c r="G179" s="293" t="str">
        <f t="shared" si="4"/>
        <v xml:space="preserve">Evidencia: 
Frecuencia de aplicación: 
Responsable de aplicación: </v>
      </c>
      <c r="K179" s="103"/>
    </row>
    <row r="180" spans="1:11" ht="36" x14ac:dyDescent="0.25">
      <c r="A180" s="248"/>
      <c r="B180" s="248" t="str">
        <f>IFERROR(VLOOKUP(A180,'2.Datos'!$A$3:$X$100,6,FALSE),"La celda tiene formula")</f>
        <v>La celda tiene formula</v>
      </c>
      <c r="C180" s="248"/>
      <c r="D180" s="248"/>
      <c r="E180" s="248"/>
      <c r="F180" s="248"/>
      <c r="G180" s="293" t="str">
        <f t="shared" si="4"/>
        <v xml:space="preserve">Evidencia: 
Frecuencia de aplicación: 
Responsable de aplicación: </v>
      </c>
      <c r="K180" s="103"/>
    </row>
    <row r="181" spans="1:11" ht="36" x14ac:dyDescent="0.25">
      <c r="A181" s="248"/>
      <c r="B181" s="248" t="str">
        <f>IFERROR(VLOOKUP(A181,'2.Datos'!$A$3:$X$100,6,FALSE),"La celda tiene formula")</f>
        <v>La celda tiene formula</v>
      </c>
      <c r="C181" s="248"/>
      <c r="D181" s="248"/>
      <c r="E181" s="248"/>
      <c r="F181" s="248"/>
      <c r="G181" s="293" t="str">
        <f t="shared" si="4"/>
        <v xml:space="preserve">Evidencia: 
Frecuencia de aplicación: 
Responsable de aplicación: </v>
      </c>
      <c r="K181" s="103"/>
    </row>
    <row r="182" spans="1:11" ht="36" x14ac:dyDescent="0.25">
      <c r="A182" s="248"/>
      <c r="B182" s="248" t="str">
        <f>IFERROR(VLOOKUP(A182,'2.Datos'!$A$3:$X$100,6,FALSE),"La celda tiene formula")</f>
        <v>La celda tiene formula</v>
      </c>
      <c r="C182" s="248"/>
      <c r="D182" s="248"/>
      <c r="E182" s="248"/>
      <c r="F182" s="248"/>
      <c r="G182" s="293" t="str">
        <f t="shared" si="4"/>
        <v xml:space="preserve">Evidencia: 
Frecuencia de aplicación: 
Responsable de aplicación: </v>
      </c>
      <c r="K182" s="103"/>
    </row>
    <row r="183" spans="1:11" ht="36" x14ac:dyDescent="0.25">
      <c r="A183" s="248"/>
      <c r="B183" s="248" t="str">
        <f>IFERROR(VLOOKUP(A183,'2.Datos'!$A$3:$X$100,6,FALSE),"La celda tiene formula")</f>
        <v>La celda tiene formula</v>
      </c>
      <c r="C183" s="248"/>
      <c r="D183" s="248"/>
      <c r="E183" s="248"/>
      <c r="F183" s="248"/>
      <c r="G183" s="293" t="str">
        <f t="shared" si="4"/>
        <v xml:space="preserve">Evidencia: 
Frecuencia de aplicación: 
Responsable de aplicación: </v>
      </c>
      <c r="K183" s="103"/>
    </row>
    <row r="184" spans="1:11" ht="36" x14ac:dyDescent="0.25">
      <c r="A184" s="248"/>
      <c r="B184" s="248" t="str">
        <f>IFERROR(VLOOKUP(A184,'2.Datos'!$A$3:$X$100,6,FALSE),"La celda tiene formula")</f>
        <v>La celda tiene formula</v>
      </c>
      <c r="C184" s="248"/>
      <c r="D184" s="248"/>
      <c r="E184" s="248"/>
      <c r="F184" s="248"/>
      <c r="G184" s="293" t="str">
        <f t="shared" si="4"/>
        <v xml:space="preserve">Evidencia: 
Frecuencia de aplicación: 
Responsable de aplicación: </v>
      </c>
      <c r="K184" s="103"/>
    </row>
    <row r="185" spans="1:11" ht="36" x14ac:dyDescent="0.25">
      <c r="A185" s="248"/>
      <c r="B185" s="248" t="str">
        <f>IFERROR(VLOOKUP(A185,'2.Datos'!$A$3:$X$100,6,FALSE),"La celda tiene formula")</f>
        <v>La celda tiene formula</v>
      </c>
      <c r="C185" s="248"/>
      <c r="D185" s="248"/>
      <c r="E185" s="248"/>
      <c r="F185" s="248"/>
      <c r="G185" s="293" t="str">
        <f t="shared" si="4"/>
        <v xml:space="preserve">Evidencia: 
Frecuencia de aplicación: 
Responsable de aplicación: </v>
      </c>
      <c r="K185" s="103"/>
    </row>
    <row r="186" spans="1:11" ht="36" x14ac:dyDescent="0.25">
      <c r="A186" s="248"/>
      <c r="B186" s="248" t="str">
        <f>IFERROR(VLOOKUP(A186,'2.Datos'!$A$3:$X$100,6,FALSE),"La celda tiene formula")</f>
        <v>La celda tiene formula</v>
      </c>
      <c r="C186" s="248"/>
      <c r="D186" s="248"/>
      <c r="E186" s="248"/>
      <c r="F186" s="248"/>
      <c r="G186" s="293" t="str">
        <f t="shared" si="4"/>
        <v xml:space="preserve">Evidencia: 
Frecuencia de aplicación: 
Responsable de aplicación: </v>
      </c>
      <c r="K186" s="103"/>
    </row>
    <row r="187" spans="1:11" ht="36" x14ac:dyDescent="0.25">
      <c r="A187" s="248"/>
      <c r="B187" s="248" t="str">
        <f>IFERROR(VLOOKUP(A187,'2.Datos'!$A$3:$X$100,6,FALSE),"La celda tiene formula")</f>
        <v>La celda tiene formula</v>
      </c>
      <c r="C187" s="248"/>
      <c r="D187" s="248"/>
      <c r="E187" s="248"/>
      <c r="F187" s="248"/>
      <c r="G187" s="293" t="str">
        <f t="shared" si="4"/>
        <v xml:space="preserve">Evidencia: 
Frecuencia de aplicación: 
Responsable de aplicación: </v>
      </c>
      <c r="K187" s="103"/>
    </row>
    <row r="188" spans="1:11" ht="36" x14ac:dyDescent="0.25">
      <c r="A188" s="248"/>
      <c r="B188" s="248" t="str">
        <f>IFERROR(VLOOKUP(A188,'2.Datos'!$A$3:$X$100,6,FALSE),"La celda tiene formula")</f>
        <v>La celda tiene formula</v>
      </c>
      <c r="C188" s="248"/>
      <c r="D188" s="248"/>
      <c r="E188" s="248"/>
      <c r="F188" s="248"/>
      <c r="G188" s="293" t="str">
        <f t="shared" si="4"/>
        <v xml:space="preserve">Evidencia: 
Frecuencia de aplicación: 
Responsable de aplicación: </v>
      </c>
      <c r="K188" s="103"/>
    </row>
    <row r="189" spans="1:11" ht="36" x14ac:dyDescent="0.25">
      <c r="A189" s="248"/>
      <c r="B189" s="248" t="str">
        <f>IFERROR(VLOOKUP(A189,'2.Datos'!$A$3:$X$100,6,FALSE),"La celda tiene formula")</f>
        <v>La celda tiene formula</v>
      </c>
      <c r="C189" s="248"/>
      <c r="D189" s="248"/>
      <c r="E189" s="248"/>
      <c r="F189" s="248"/>
      <c r="G189" s="293" t="str">
        <f t="shared" si="4"/>
        <v xml:space="preserve">Evidencia: 
Frecuencia de aplicación: 
Responsable de aplicación: </v>
      </c>
      <c r="K189" s="103"/>
    </row>
    <row r="190" spans="1:11" ht="36" x14ac:dyDescent="0.25">
      <c r="A190" s="248"/>
      <c r="B190" s="248" t="str">
        <f>IFERROR(VLOOKUP(A190,'2.Datos'!$A$3:$X$100,6,FALSE),"La celda tiene formula")</f>
        <v>La celda tiene formula</v>
      </c>
      <c r="C190" s="248"/>
      <c r="D190" s="248"/>
      <c r="E190" s="248"/>
      <c r="F190" s="248"/>
      <c r="G190" s="293" t="str">
        <f t="shared" si="4"/>
        <v xml:space="preserve">Evidencia: 
Frecuencia de aplicación: 
Responsable de aplicación: </v>
      </c>
      <c r="K190" s="103"/>
    </row>
    <row r="191" spans="1:11" ht="36" x14ac:dyDescent="0.25">
      <c r="A191" s="248"/>
      <c r="B191" s="248" t="str">
        <f>IFERROR(VLOOKUP(A191,'2.Datos'!$A$3:$X$100,6,FALSE),"La celda tiene formula")</f>
        <v>La celda tiene formula</v>
      </c>
      <c r="C191" s="248"/>
      <c r="D191" s="248"/>
      <c r="E191" s="248"/>
      <c r="F191" s="248"/>
      <c r="G191" s="293" t="str">
        <f t="shared" si="4"/>
        <v xml:space="preserve">Evidencia: 
Frecuencia de aplicación: 
Responsable de aplicación: </v>
      </c>
      <c r="K191" s="103"/>
    </row>
    <row r="192" spans="1:11" ht="36" x14ac:dyDescent="0.25">
      <c r="A192" s="248"/>
      <c r="B192" s="248" t="str">
        <f>IFERROR(VLOOKUP(A192,'2.Datos'!$A$3:$X$100,6,FALSE),"La celda tiene formula")</f>
        <v>La celda tiene formula</v>
      </c>
      <c r="C192" s="248"/>
      <c r="D192" s="248"/>
      <c r="E192" s="248"/>
      <c r="F192" s="248"/>
      <c r="G192" s="293" t="str">
        <f t="shared" si="4"/>
        <v xml:space="preserve">Evidencia: 
Frecuencia de aplicación: 
Responsable de aplicación: </v>
      </c>
      <c r="K192" s="103"/>
    </row>
    <row r="193" spans="1:11" ht="36" x14ac:dyDescent="0.25">
      <c r="A193" s="248"/>
      <c r="B193" s="248" t="str">
        <f>IFERROR(VLOOKUP(A193,'2.Datos'!$A$3:$X$100,6,FALSE),"La celda tiene formula")</f>
        <v>La celda tiene formula</v>
      </c>
      <c r="C193" s="248"/>
      <c r="D193" s="248"/>
      <c r="E193" s="248"/>
      <c r="F193" s="248"/>
      <c r="G193" s="293" t="str">
        <f t="shared" si="4"/>
        <v xml:space="preserve">Evidencia: 
Frecuencia de aplicación: 
Responsable de aplicación: </v>
      </c>
      <c r="K193" s="103"/>
    </row>
    <row r="194" spans="1:11" ht="36" x14ac:dyDescent="0.25">
      <c r="A194" s="248"/>
      <c r="B194" s="248" t="str">
        <f>IFERROR(VLOOKUP(A194,'2.Datos'!$A$3:$X$100,6,FALSE),"La celda tiene formula")</f>
        <v>La celda tiene formula</v>
      </c>
      <c r="C194" s="248"/>
      <c r="D194" s="248"/>
      <c r="E194" s="248"/>
      <c r="F194" s="248"/>
      <c r="G194" s="293" t="str">
        <f t="shared" si="4"/>
        <v xml:space="preserve">Evidencia: 
Frecuencia de aplicación: 
Responsable de aplicación: </v>
      </c>
      <c r="K194" s="103"/>
    </row>
    <row r="195" spans="1:11" ht="36" x14ac:dyDescent="0.25">
      <c r="A195" s="248"/>
      <c r="B195" s="248" t="str">
        <f>IFERROR(VLOOKUP(A195,'2.Datos'!$A$3:$X$100,6,FALSE),"La celda tiene formula")</f>
        <v>La celda tiene formula</v>
      </c>
      <c r="C195" s="248"/>
      <c r="D195" s="248"/>
      <c r="E195" s="248"/>
      <c r="F195" s="248"/>
      <c r="G195" s="293" t="str">
        <f t="shared" si="4"/>
        <v xml:space="preserve">Evidencia: 
Frecuencia de aplicación: 
Responsable de aplicación: </v>
      </c>
      <c r="K195" s="103"/>
    </row>
    <row r="196" spans="1:11" ht="36" x14ac:dyDescent="0.25">
      <c r="A196" s="248"/>
      <c r="B196" s="248" t="str">
        <f>IFERROR(VLOOKUP(A196,'2.Datos'!$A$3:$X$100,6,FALSE),"La celda tiene formula")</f>
        <v>La celda tiene formula</v>
      </c>
      <c r="C196" s="248"/>
      <c r="D196" s="248"/>
      <c r="E196" s="248"/>
      <c r="F196" s="248"/>
      <c r="G196" s="293" t="str">
        <f t="shared" si="4"/>
        <v xml:space="preserve">Evidencia: 
Frecuencia de aplicación: 
Responsable de aplicación: </v>
      </c>
      <c r="K196" s="103"/>
    </row>
    <row r="197" spans="1:11" ht="36" x14ac:dyDescent="0.25">
      <c r="A197" s="248"/>
      <c r="B197" s="248" t="str">
        <f>IFERROR(VLOOKUP(A197,'2.Datos'!$A$3:$X$100,6,FALSE),"La celda tiene formula")</f>
        <v>La celda tiene formula</v>
      </c>
      <c r="C197" s="248"/>
      <c r="D197" s="248"/>
      <c r="E197" s="248"/>
      <c r="F197" s="248"/>
      <c r="G197" s="293" t="str">
        <f t="shared" si="4"/>
        <v xml:space="preserve">Evidencia: 
Frecuencia de aplicación: 
Responsable de aplicación: </v>
      </c>
      <c r="K197" s="103"/>
    </row>
    <row r="198" spans="1:11" ht="36" x14ac:dyDescent="0.25">
      <c r="A198" s="248"/>
      <c r="B198" s="248" t="str">
        <f>IFERROR(VLOOKUP(A198,'2.Datos'!$A$3:$X$100,6,FALSE),"La celda tiene formula")</f>
        <v>La celda tiene formula</v>
      </c>
      <c r="C198" s="248"/>
      <c r="D198" s="248"/>
      <c r="E198" s="248"/>
      <c r="F198" s="248"/>
      <c r="G198" s="293" t="str">
        <f t="shared" si="4"/>
        <v xml:space="preserve">Evidencia: 
Frecuencia de aplicación: 
Responsable de aplicación: </v>
      </c>
      <c r="K198" s="103"/>
    </row>
    <row r="199" spans="1:11" ht="36" x14ac:dyDescent="0.25">
      <c r="A199" s="248"/>
      <c r="B199" s="248" t="str">
        <f>IFERROR(VLOOKUP(A199,'2.Datos'!$A$3:$X$100,6,FALSE),"La celda tiene formula")</f>
        <v>La celda tiene formula</v>
      </c>
      <c r="C199" s="248"/>
      <c r="D199" s="248"/>
      <c r="E199" s="248"/>
      <c r="F199" s="248"/>
      <c r="G199" s="293" t="str">
        <f t="shared" si="4"/>
        <v xml:space="preserve">Evidencia: 
Frecuencia de aplicación: 
Responsable de aplicación: </v>
      </c>
      <c r="K199" s="103"/>
    </row>
    <row r="200" spans="1:11" ht="36" x14ac:dyDescent="0.25">
      <c r="A200" s="248"/>
      <c r="B200" s="248" t="str">
        <f>IFERROR(VLOOKUP(A200,'2.Datos'!$A$3:$X$100,6,FALSE),"La celda tiene formula")</f>
        <v>La celda tiene formula</v>
      </c>
      <c r="C200" s="248"/>
      <c r="D200" s="248"/>
      <c r="E200" s="248"/>
      <c r="F200" s="248"/>
      <c r="G200" s="293" t="str">
        <f t="shared" si="4"/>
        <v xml:space="preserve">Evidencia: 
Frecuencia de aplicación: 
Responsable de aplicación: </v>
      </c>
      <c r="K200" s="103"/>
    </row>
    <row r="201" spans="1:11" ht="36" x14ac:dyDescent="0.25">
      <c r="A201" s="248"/>
      <c r="B201" s="248" t="str">
        <f>IFERROR(VLOOKUP(A201,'2.Datos'!$A$3:$X$100,6,FALSE),"La celda tiene formula")</f>
        <v>La celda tiene formula</v>
      </c>
      <c r="C201" s="248"/>
      <c r="D201" s="248"/>
      <c r="E201" s="248"/>
      <c r="F201" s="248"/>
      <c r="G201" s="293" t="str">
        <f t="shared" si="4"/>
        <v xml:space="preserve">Evidencia: 
Frecuencia de aplicación: 
Responsable de aplicación: </v>
      </c>
      <c r="K201" s="103"/>
    </row>
    <row r="202" spans="1:11" ht="36" x14ac:dyDescent="0.25">
      <c r="A202" s="248"/>
      <c r="B202" s="248" t="str">
        <f>IFERROR(VLOOKUP(A202,'2.Datos'!$A$3:$X$100,6,FALSE),"La celda tiene formula")</f>
        <v>La celda tiene formula</v>
      </c>
      <c r="C202" s="248"/>
      <c r="D202" s="248"/>
      <c r="E202" s="248"/>
      <c r="F202" s="248"/>
      <c r="G202" s="293" t="str">
        <f t="shared" si="4"/>
        <v xml:space="preserve">Evidencia: 
Frecuencia de aplicación: 
Responsable de aplicación: </v>
      </c>
      <c r="K202" s="103"/>
    </row>
    <row r="203" spans="1:11" ht="36" x14ac:dyDescent="0.25">
      <c r="A203" s="248"/>
      <c r="B203" s="248" t="str">
        <f>IFERROR(VLOOKUP(A203,'2.Datos'!$A$3:$X$100,6,FALSE),"La celda tiene formula")</f>
        <v>La celda tiene formula</v>
      </c>
      <c r="C203" s="248"/>
      <c r="D203" s="248"/>
      <c r="E203" s="248"/>
      <c r="F203" s="248"/>
      <c r="G203" s="293" t="str">
        <f t="shared" si="4"/>
        <v xml:space="preserve">Evidencia: 
Frecuencia de aplicación: 
Responsable de aplicación: </v>
      </c>
      <c r="K203" s="103"/>
    </row>
    <row r="204" spans="1:11" ht="36" x14ac:dyDescent="0.25">
      <c r="A204" s="248"/>
      <c r="B204" s="248" t="str">
        <f>IFERROR(VLOOKUP(A204,'2.Datos'!$A$3:$X$100,6,FALSE),"La celda tiene formula")</f>
        <v>La celda tiene formula</v>
      </c>
      <c r="C204" s="248"/>
      <c r="D204" s="248"/>
      <c r="E204" s="248"/>
      <c r="F204" s="248"/>
      <c r="G204" s="293" t="str">
        <f t="shared" si="4"/>
        <v xml:space="preserve">Evidencia: 
Frecuencia de aplicación: 
Responsable de aplicación: </v>
      </c>
      <c r="K204" s="103"/>
    </row>
    <row r="205" spans="1:11" ht="36" x14ac:dyDescent="0.25">
      <c r="A205" s="248"/>
      <c r="B205" s="248" t="str">
        <f>IFERROR(VLOOKUP(A205,'2.Datos'!$A$3:$X$100,6,FALSE),"La celda tiene formula")</f>
        <v>La celda tiene formula</v>
      </c>
      <c r="C205" s="248"/>
      <c r="D205" s="248"/>
      <c r="E205" s="248"/>
      <c r="F205" s="248"/>
      <c r="G205" s="293" t="str">
        <f t="shared" si="4"/>
        <v xml:space="preserve">Evidencia: 
Frecuencia de aplicación: 
Responsable de aplicación: </v>
      </c>
      <c r="K205" s="103"/>
    </row>
    <row r="206" spans="1:11" ht="36" x14ac:dyDescent="0.25">
      <c r="A206" s="248"/>
      <c r="B206" s="248" t="str">
        <f>IFERROR(VLOOKUP(A206,'2.Datos'!$A$3:$X$100,6,FALSE),"La celda tiene formula")</f>
        <v>La celda tiene formula</v>
      </c>
      <c r="C206" s="248"/>
      <c r="D206" s="248"/>
      <c r="E206" s="248"/>
      <c r="F206" s="248"/>
      <c r="G206" s="293" t="str">
        <f t="shared" si="4"/>
        <v xml:space="preserve">Evidencia: 
Frecuencia de aplicación: 
Responsable de aplicación: </v>
      </c>
    </row>
    <row r="207" spans="1:11" ht="36" x14ac:dyDescent="0.25">
      <c r="A207" s="248"/>
      <c r="B207" s="248" t="str">
        <f>IFERROR(VLOOKUP(A207,'2.Datos'!$A$3:$X$100,6,FALSE),"La celda tiene formula")</f>
        <v>La celda tiene formula</v>
      </c>
      <c r="C207" s="248"/>
      <c r="D207" s="248"/>
      <c r="E207" s="248"/>
      <c r="F207" s="248"/>
      <c r="G207" s="293" t="str">
        <f t="shared" si="4"/>
        <v xml:space="preserve">Evidencia: 
Frecuencia de aplicación: 
Responsable de aplicación: </v>
      </c>
    </row>
    <row r="208" spans="1:11" ht="36" x14ac:dyDescent="0.25">
      <c r="A208" s="248"/>
      <c r="B208" s="248" t="str">
        <f>IFERROR(VLOOKUP(A208,'2.Datos'!$A$3:$X$100,6,FALSE),"La celda tiene formula")</f>
        <v>La celda tiene formula</v>
      </c>
      <c r="C208" s="248"/>
      <c r="D208" s="248"/>
      <c r="E208" s="248"/>
      <c r="F208" s="248"/>
      <c r="G208" s="293" t="str">
        <f t="shared" si="4"/>
        <v xml:space="preserve">Evidencia: 
Frecuencia de aplicación: 
Responsable de aplicación: </v>
      </c>
    </row>
    <row r="209" spans="1:7" ht="36" x14ac:dyDescent="0.25">
      <c r="A209" s="248"/>
      <c r="B209" s="248" t="str">
        <f>IFERROR(VLOOKUP(A209,'2.Datos'!$A$3:$X$100,6,FALSE),"La celda tiene formula")</f>
        <v>La celda tiene formula</v>
      </c>
      <c r="C209" s="248"/>
      <c r="D209" s="248"/>
      <c r="E209" s="248"/>
      <c r="F209" s="248"/>
      <c r="G209" s="293" t="str">
        <f t="shared" si="4"/>
        <v xml:space="preserve">Evidencia: 
Frecuencia de aplicación: 
Responsable de aplicación: </v>
      </c>
    </row>
    <row r="210" spans="1:7" ht="36" x14ac:dyDescent="0.25">
      <c r="A210" s="248"/>
      <c r="B210" s="248" t="str">
        <f>IFERROR(VLOOKUP(A210,'2.Datos'!$A$3:$X$100,6,FALSE),"La celda tiene formula")</f>
        <v>La celda tiene formula</v>
      </c>
      <c r="C210" s="248"/>
      <c r="D210" s="248"/>
      <c r="E210" s="248"/>
      <c r="F210" s="248"/>
      <c r="G210" s="293" t="str">
        <f t="shared" si="4"/>
        <v xml:space="preserve">Evidencia: 
Frecuencia de aplicación: 
Responsable de aplicación: </v>
      </c>
    </row>
    <row r="211" spans="1:7" ht="36" x14ac:dyDescent="0.25">
      <c r="A211" s="248"/>
      <c r="B211" s="248" t="str">
        <f>IFERROR(VLOOKUP(A211,'2.Datos'!$A$3:$X$100,6,FALSE),"La celda tiene formula")</f>
        <v>La celda tiene formula</v>
      </c>
      <c r="C211" s="248"/>
      <c r="D211" s="248"/>
      <c r="E211" s="248"/>
      <c r="F211" s="248"/>
      <c r="G211" s="293" t="str">
        <f t="shared" si="4"/>
        <v xml:space="preserve">Evidencia: 
Frecuencia de aplicación: 
Responsable de aplicación: </v>
      </c>
    </row>
    <row r="212" spans="1:7" ht="36" x14ac:dyDescent="0.25">
      <c r="A212" s="248"/>
      <c r="B212" s="248" t="str">
        <f>IFERROR(VLOOKUP(A212,'2.Datos'!$A$3:$X$100,6,FALSE),"La celda tiene formula")</f>
        <v>La celda tiene formula</v>
      </c>
      <c r="C212" s="248"/>
      <c r="D212" s="248"/>
      <c r="E212" s="248"/>
      <c r="F212" s="248"/>
      <c r="G212" s="293" t="str">
        <f t="shared" si="4"/>
        <v xml:space="preserve">Evidencia: 
Frecuencia de aplicación: 
Responsable de aplicación: </v>
      </c>
    </row>
    <row r="213" spans="1:7" ht="36" x14ac:dyDescent="0.25">
      <c r="A213" s="248"/>
      <c r="B213" s="248" t="str">
        <f>IFERROR(VLOOKUP(A213,'2.Datos'!$A$3:$X$100,6,FALSE),"La celda tiene formula")</f>
        <v>La celda tiene formula</v>
      </c>
      <c r="C213" s="248"/>
      <c r="D213" s="248"/>
      <c r="E213" s="248"/>
      <c r="F213" s="248"/>
      <c r="G213" s="293" t="str">
        <f t="shared" si="4"/>
        <v xml:space="preserve">Evidencia: 
Frecuencia de aplicación: 
Responsable de aplicación: </v>
      </c>
    </row>
    <row r="214" spans="1:7" ht="36" x14ac:dyDescent="0.25">
      <c r="A214" s="248"/>
      <c r="B214" s="248" t="str">
        <f>IFERROR(VLOOKUP(A214,'2.Datos'!$A$3:$X$100,6,FALSE),"La celda tiene formula")</f>
        <v>La celda tiene formula</v>
      </c>
      <c r="C214" s="248"/>
      <c r="D214" s="248"/>
      <c r="E214" s="248"/>
      <c r="F214" s="248"/>
      <c r="G214" s="293" t="str">
        <f t="shared" si="4"/>
        <v xml:space="preserve">Evidencia: 
Frecuencia de aplicación: 
Responsable de aplicación: </v>
      </c>
    </row>
    <row r="215" spans="1:7" ht="36" x14ac:dyDescent="0.25">
      <c r="A215" s="248"/>
      <c r="B215" s="248" t="str">
        <f>IFERROR(VLOOKUP(A215,'2.Datos'!$A$3:$X$100,6,FALSE),"La celda tiene formula")</f>
        <v>La celda tiene formula</v>
      </c>
      <c r="C215" s="248"/>
      <c r="D215" s="248"/>
      <c r="E215" s="248"/>
      <c r="F215" s="248"/>
      <c r="G215" s="293" t="str">
        <f t="shared" si="4"/>
        <v xml:space="preserve">Evidencia: 
Frecuencia de aplicación: 
Responsable de aplicación: </v>
      </c>
    </row>
    <row r="216" spans="1:7" ht="36" x14ac:dyDescent="0.25">
      <c r="A216" s="248"/>
      <c r="B216" s="248" t="str">
        <f>IFERROR(VLOOKUP(A216,'2.Datos'!$A$3:$X$100,6,FALSE),"La celda tiene formula")</f>
        <v>La celda tiene formula</v>
      </c>
      <c r="C216" s="248"/>
      <c r="D216" s="248"/>
      <c r="E216" s="248"/>
      <c r="F216" s="248"/>
      <c r="G216" s="293" t="str">
        <f t="shared" si="4"/>
        <v xml:space="preserve">Evidencia: 
Frecuencia de aplicación: 
Responsable de aplicación: </v>
      </c>
    </row>
    <row r="217" spans="1:7" ht="36" x14ac:dyDescent="0.25">
      <c r="A217" s="248"/>
      <c r="B217" s="248" t="str">
        <f>IFERROR(VLOOKUP(A217,'2.Datos'!$A$3:$X$100,6,FALSE),"La celda tiene formula")</f>
        <v>La celda tiene formula</v>
      </c>
      <c r="C217" s="248"/>
      <c r="D217" s="248"/>
      <c r="E217" s="248"/>
      <c r="F217" s="248"/>
      <c r="G217" s="293" t="str">
        <f t="shared" si="4"/>
        <v xml:space="preserve">Evidencia: 
Frecuencia de aplicación: 
Responsable de aplicación: </v>
      </c>
    </row>
    <row r="218" spans="1:7" ht="36" x14ac:dyDescent="0.25">
      <c r="A218" s="248"/>
      <c r="B218" s="248" t="str">
        <f>IFERROR(VLOOKUP(A218,'2.Datos'!$A$3:$X$100,6,FALSE),"La celda tiene formula")</f>
        <v>La celda tiene formula</v>
      </c>
      <c r="C218" s="248"/>
      <c r="D218" s="248"/>
      <c r="E218" s="248"/>
      <c r="F218" s="248"/>
      <c r="G218" s="293" t="str">
        <f t="shared" si="4"/>
        <v xml:space="preserve">Evidencia: 
Frecuencia de aplicación: 
Responsable de aplicación: </v>
      </c>
    </row>
    <row r="219" spans="1:7" ht="36" x14ac:dyDescent="0.25">
      <c r="A219" s="248"/>
      <c r="B219" s="248" t="str">
        <f>IFERROR(VLOOKUP(A219,'2.Datos'!$A$3:$X$100,6,FALSE),"La celda tiene formula")</f>
        <v>La celda tiene formula</v>
      </c>
      <c r="C219" s="248"/>
      <c r="D219" s="248"/>
      <c r="E219" s="248"/>
      <c r="F219" s="248"/>
      <c r="G219" s="293" t="str">
        <f t="shared" si="4"/>
        <v xml:space="preserve">Evidencia: 
Frecuencia de aplicación: 
Responsable de aplicación: </v>
      </c>
    </row>
    <row r="220" spans="1:7" ht="36" x14ac:dyDescent="0.25">
      <c r="A220" s="248"/>
      <c r="B220" s="248" t="str">
        <f>IFERROR(VLOOKUP(A220,'2.Datos'!$A$3:$X$100,6,FALSE),"La celda tiene formula")</f>
        <v>La celda tiene formula</v>
      </c>
      <c r="C220" s="248"/>
      <c r="D220" s="248"/>
      <c r="E220" s="248"/>
      <c r="F220" s="248"/>
      <c r="G220" s="293" t="str">
        <f t="shared" si="4"/>
        <v xml:space="preserve">Evidencia: 
Frecuencia de aplicación: 
Responsable de aplicación: </v>
      </c>
    </row>
    <row r="221" spans="1:7" ht="36" x14ac:dyDescent="0.25">
      <c r="A221" s="248"/>
      <c r="B221" s="248" t="str">
        <f>IFERROR(VLOOKUP(A221,'2.Datos'!$A$3:$X$100,6,FALSE),"La celda tiene formula")</f>
        <v>La celda tiene formula</v>
      </c>
      <c r="C221" s="248"/>
      <c r="D221" s="248"/>
      <c r="E221" s="248"/>
      <c r="F221" s="248"/>
      <c r="G221" s="293" t="str">
        <f t="shared" si="4"/>
        <v xml:space="preserve">Evidencia: 
Frecuencia de aplicación: 
Responsable de aplicación: </v>
      </c>
    </row>
    <row r="222" spans="1:7" ht="36" x14ac:dyDescent="0.25">
      <c r="A222" s="248"/>
      <c r="B222" s="248" t="str">
        <f>IFERROR(VLOOKUP(A222,'2.Datos'!$A$3:$X$100,6,FALSE),"La celda tiene formula")</f>
        <v>La celda tiene formula</v>
      </c>
      <c r="C222" s="248"/>
      <c r="D222" s="248"/>
      <c r="E222" s="248"/>
      <c r="F222" s="248"/>
      <c r="G222" s="293" t="str">
        <f t="shared" si="4"/>
        <v xml:space="preserve">Evidencia: 
Frecuencia de aplicación: 
Responsable de aplicación: </v>
      </c>
    </row>
    <row r="223" spans="1:7" ht="36" x14ac:dyDescent="0.25">
      <c r="A223" s="248"/>
      <c r="B223" s="248" t="str">
        <f>IFERROR(VLOOKUP(A223,'2.Datos'!$A$3:$X$100,6,FALSE),"La celda tiene formula")</f>
        <v>La celda tiene formula</v>
      </c>
      <c r="C223" s="248"/>
      <c r="D223" s="248"/>
      <c r="E223" s="248"/>
      <c r="F223" s="248"/>
      <c r="G223" s="293" t="str">
        <f t="shared" si="4"/>
        <v xml:space="preserve">Evidencia: 
Frecuencia de aplicación: 
Responsable de aplicación: </v>
      </c>
    </row>
    <row r="224" spans="1:7" ht="36" x14ac:dyDescent="0.25">
      <c r="A224" s="248"/>
      <c r="B224" s="248" t="str">
        <f>IFERROR(VLOOKUP(A224,'2.Datos'!$A$3:$X$100,6,FALSE),"La celda tiene formula")</f>
        <v>La celda tiene formula</v>
      </c>
      <c r="C224" s="248"/>
      <c r="D224" s="248"/>
      <c r="E224" s="248"/>
      <c r="F224" s="248"/>
      <c r="G224" s="293" t="str">
        <f t="shared" si="4"/>
        <v xml:space="preserve">Evidencia: 
Frecuencia de aplicación: 
Responsable de aplicación: </v>
      </c>
    </row>
    <row r="225" spans="1:7" ht="36" x14ac:dyDescent="0.25">
      <c r="A225" s="248"/>
      <c r="B225" s="248" t="str">
        <f>IFERROR(VLOOKUP(A225,'2.Datos'!$A$3:$X$100,6,FALSE),"La celda tiene formula")</f>
        <v>La celda tiene formula</v>
      </c>
      <c r="C225" s="248"/>
      <c r="D225" s="248"/>
      <c r="E225" s="248"/>
      <c r="F225" s="248"/>
      <c r="G225" s="293" t="str">
        <f t="shared" si="4"/>
        <v xml:space="preserve">Evidencia: 
Frecuencia de aplicación: 
Responsable de aplicación: </v>
      </c>
    </row>
    <row r="226" spans="1:7" ht="36" x14ac:dyDescent="0.25">
      <c r="A226" s="248"/>
      <c r="B226" s="248" t="str">
        <f>IFERROR(VLOOKUP(A226,'2.Datos'!$A$3:$X$100,6,FALSE),"La celda tiene formula")</f>
        <v>La celda tiene formula</v>
      </c>
      <c r="C226" s="248"/>
      <c r="D226" s="248"/>
      <c r="E226" s="248"/>
      <c r="F226" s="248"/>
      <c r="G226" s="293" t="str">
        <f t="shared" ref="G226:G289" si="6">CONCATENATE($D$1,": ",D226,CHAR(10),$E$1,": ",E226,CHAR(10),$F$1,": ",F226)</f>
        <v xml:space="preserve">Evidencia: 
Frecuencia de aplicación: 
Responsable de aplicación: </v>
      </c>
    </row>
    <row r="227" spans="1:7" ht="36" x14ac:dyDescent="0.25">
      <c r="A227" s="248"/>
      <c r="B227" s="248" t="str">
        <f>IFERROR(VLOOKUP(A227,'2.Datos'!$A$3:$X$100,6,FALSE),"La celda tiene formula")</f>
        <v>La celda tiene formula</v>
      </c>
      <c r="C227" s="248"/>
      <c r="D227" s="248"/>
      <c r="E227" s="248"/>
      <c r="F227" s="248"/>
      <c r="G227" s="293" t="str">
        <f t="shared" si="6"/>
        <v xml:space="preserve">Evidencia: 
Frecuencia de aplicación: 
Responsable de aplicación: </v>
      </c>
    </row>
    <row r="228" spans="1:7" ht="36" x14ac:dyDescent="0.25">
      <c r="A228" s="248"/>
      <c r="B228" s="248" t="str">
        <f>IFERROR(VLOOKUP(A228,'2.Datos'!$A$3:$X$100,6,FALSE),"La celda tiene formula")</f>
        <v>La celda tiene formula</v>
      </c>
      <c r="C228" s="248"/>
      <c r="D228" s="248"/>
      <c r="E228" s="248"/>
      <c r="F228" s="248"/>
      <c r="G228" s="293" t="str">
        <f t="shared" si="6"/>
        <v xml:space="preserve">Evidencia: 
Frecuencia de aplicación: 
Responsable de aplicación: </v>
      </c>
    </row>
    <row r="229" spans="1:7" ht="36" x14ac:dyDescent="0.25">
      <c r="A229" s="248"/>
      <c r="B229" s="248" t="str">
        <f>IFERROR(VLOOKUP(A229,'2.Datos'!$A$3:$X$100,6,FALSE),"La celda tiene formula")</f>
        <v>La celda tiene formula</v>
      </c>
      <c r="C229" s="248"/>
      <c r="D229" s="248"/>
      <c r="E229" s="248"/>
      <c r="F229" s="248"/>
      <c r="G229" s="293" t="str">
        <f t="shared" si="6"/>
        <v xml:space="preserve">Evidencia: 
Frecuencia de aplicación: 
Responsable de aplicación: </v>
      </c>
    </row>
    <row r="230" spans="1:7" ht="36" x14ac:dyDescent="0.25">
      <c r="A230" s="248"/>
      <c r="B230" s="248" t="str">
        <f>IFERROR(VLOOKUP(A230,'2.Datos'!$A$3:$X$100,6,FALSE),"La celda tiene formula")</f>
        <v>La celda tiene formula</v>
      </c>
      <c r="C230" s="248"/>
      <c r="D230" s="248"/>
      <c r="E230" s="248"/>
      <c r="F230" s="248"/>
      <c r="G230" s="293" t="str">
        <f t="shared" si="6"/>
        <v xml:space="preserve">Evidencia: 
Frecuencia de aplicación: 
Responsable de aplicación: </v>
      </c>
    </row>
    <row r="231" spans="1:7" ht="36" x14ac:dyDescent="0.25">
      <c r="A231" s="248"/>
      <c r="B231" s="248" t="str">
        <f>IFERROR(VLOOKUP(A231,'2.Datos'!$A$3:$X$100,6,FALSE),"La celda tiene formula")</f>
        <v>La celda tiene formula</v>
      </c>
      <c r="C231" s="248"/>
      <c r="D231" s="248"/>
      <c r="E231" s="248"/>
      <c r="F231" s="248"/>
      <c r="G231" s="293" t="str">
        <f t="shared" si="6"/>
        <v xml:space="preserve">Evidencia: 
Frecuencia de aplicación: 
Responsable de aplicación: </v>
      </c>
    </row>
    <row r="232" spans="1:7" ht="36" x14ac:dyDescent="0.25">
      <c r="A232" s="248"/>
      <c r="B232" s="248" t="str">
        <f>IFERROR(VLOOKUP(A232,'2.Datos'!$A$3:$X$100,6,FALSE),"La celda tiene formula")</f>
        <v>La celda tiene formula</v>
      </c>
      <c r="C232" s="248"/>
      <c r="D232" s="248"/>
      <c r="E232" s="248"/>
      <c r="F232" s="248"/>
      <c r="G232" s="293" t="str">
        <f t="shared" si="6"/>
        <v xml:space="preserve">Evidencia: 
Frecuencia de aplicación: 
Responsable de aplicación: </v>
      </c>
    </row>
    <row r="233" spans="1:7" ht="36" x14ac:dyDescent="0.25">
      <c r="A233" s="248"/>
      <c r="B233" s="248" t="str">
        <f>IFERROR(VLOOKUP(A233,'2.Datos'!$A$3:$X$100,6,FALSE),"La celda tiene formula")</f>
        <v>La celda tiene formula</v>
      </c>
      <c r="C233" s="248"/>
      <c r="D233" s="248"/>
      <c r="E233" s="248"/>
      <c r="F233" s="248"/>
      <c r="G233" s="293" t="str">
        <f t="shared" si="6"/>
        <v xml:space="preserve">Evidencia: 
Frecuencia de aplicación: 
Responsable de aplicación: </v>
      </c>
    </row>
    <row r="234" spans="1:7" ht="36" x14ac:dyDescent="0.25">
      <c r="A234" s="248"/>
      <c r="B234" s="248" t="str">
        <f>IFERROR(VLOOKUP(A234,'2.Datos'!$A$3:$X$100,6,FALSE),"La celda tiene formula")</f>
        <v>La celda tiene formula</v>
      </c>
      <c r="C234" s="248"/>
      <c r="D234" s="248"/>
      <c r="E234" s="248"/>
      <c r="F234" s="248"/>
      <c r="G234" s="293" t="str">
        <f t="shared" si="6"/>
        <v xml:space="preserve">Evidencia: 
Frecuencia de aplicación: 
Responsable de aplicación: </v>
      </c>
    </row>
    <row r="235" spans="1:7" ht="36" x14ac:dyDescent="0.25">
      <c r="A235" s="248"/>
      <c r="B235" s="248" t="str">
        <f>IFERROR(VLOOKUP(A235,'2.Datos'!$A$3:$X$100,6,FALSE),"La celda tiene formula")</f>
        <v>La celda tiene formula</v>
      </c>
      <c r="C235" s="248"/>
      <c r="D235" s="248"/>
      <c r="E235" s="248"/>
      <c r="F235" s="248"/>
      <c r="G235" s="293" t="str">
        <f t="shared" si="6"/>
        <v xml:space="preserve">Evidencia: 
Frecuencia de aplicación: 
Responsable de aplicación: </v>
      </c>
    </row>
    <row r="236" spans="1:7" ht="36" x14ac:dyDescent="0.25">
      <c r="A236" s="248"/>
      <c r="B236" s="248" t="str">
        <f>IFERROR(VLOOKUP(A236,'2.Datos'!$A$3:$X$100,6,FALSE),"La celda tiene formula")</f>
        <v>La celda tiene formula</v>
      </c>
      <c r="C236" s="248"/>
      <c r="D236" s="248"/>
      <c r="E236" s="248"/>
      <c r="F236" s="248"/>
      <c r="G236" s="293" t="str">
        <f t="shared" si="6"/>
        <v xml:space="preserve">Evidencia: 
Frecuencia de aplicación: 
Responsable de aplicación: </v>
      </c>
    </row>
    <row r="237" spans="1:7" ht="36" x14ac:dyDescent="0.25">
      <c r="A237" s="248"/>
      <c r="B237" s="248" t="str">
        <f>IFERROR(VLOOKUP(A237,'2.Datos'!$A$3:$X$100,6,FALSE),"La celda tiene formula")</f>
        <v>La celda tiene formula</v>
      </c>
      <c r="C237" s="248"/>
      <c r="D237" s="248"/>
      <c r="E237" s="248"/>
      <c r="F237" s="248"/>
      <c r="G237" s="293" t="str">
        <f t="shared" si="6"/>
        <v xml:space="preserve">Evidencia: 
Frecuencia de aplicación: 
Responsable de aplicación: </v>
      </c>
    </row>
    <row r="238" spans="1:7" ht="36" x14ac:dyDescent="0.25">
      <c r="A238" s="248"/>
      <c r="B238" s="248" t="str">
        <f>IFERROR(VLOOKUP(A238,'2.Datos'!$A$3:$X$100,6,FALSE),"La celda tiene formula")</f>
        <v>La celda tiene formula</v>
      </c>
      <c r="C238" s="248"/>
      <c r="D238" s="248"/>
      <c r="E238" s="248"/>
      <c r="F238" s="248"/>
      <c r="G238" s="293" t="str">
        <f t="shared" si="6"/>
        <v xml:space="preserve">Evidencia: 
Frecuencia de aplicación: 
Responsable de aplicación: </v>
      </c>
    </row>
    <row r="239" spans="1:7" ht="36" x14ac:dyDescent="0.25">
      <c r="A239" s="248"/>
      <c r="B239" s="248" t="str">
        <f>IFERROR(VLOOKUP(A239,'2.Datos'!$A$3:$X$100,6,FALSE),"La celda tiene formula")</f>
        <v>La celda tiene formula</v>
      </c>
      <c r="C239" s="248"/>
      <c r="D239" s="248"/>
      <c r="E239" s="248"/>
      <c r="F239" s="248"/>
      <c r="G239" s="293" t="str">
        <f t="shared" si="6"/>
        <v xml:space="preserve">Evidencia: 
Frecuencia de aplicación: 
Responsable de aplicación: </v>
      </c>
    </row>
    <row r="240" spans="1:7" ht="36" x14ac:dyDescent="0.25">
      <c r="A240" s="248"/>
      <c r="B240" s="248" t="str">
        <f>IFERROR(VLOOKUP(A240,'2.Datos'!$A$3:$X$100,6,FALSE),"La celda tiene formula")</f>
        <v>La celda tiene formula</v>
      </c>
      <c r="C240" s="248"/>
      <c r="D240" s="248"/>
      <c r="E240" s="248"/>
      <c r="F240" s="248"/>
      <c r="G240" s="293" t="str">
        <f t="shared" si="6"/>
        <v xml:space="preserve">Evidencia: 
Frecuencia de aplicación: 
Responsable de aplicación: </v>
      </c>
    </row>
    <row r="241" spans="1:7" ht="36" x14ac:dyDescent="0.25">
      <c r="A241" s="248"/>
      <c r="B241" s="248" t="str">
        <f>IFERROR(VLOOKUP(A241,'2.Datos'!$A$3:$X$100,6,FALSE),"La celda tiene formula")</f>
        <v>La celda tiene formula</v>
      </c>
      <c r="C241" s="248"/>
      <c r="D241" s="248"/>
      <c r="E241" s="248"/>
      <c r="F241" s="248"/>
      <c r="G241" s="293" t="str">
        <f t="shared" si="6"/>
        <v xml:space="preserve">Evidencia: 
Frecuencia de aplicación: 
Responsable de aplicación: </v>
      </c>
    </row>
    <row r="242" spans="1:7" ht="36" x14ac:dyDescent="0.25">
      <c r="A242" s="248"/>
      <c r="B242" s="248" t="str">
        <f>IFERROR(VLOOKUP(A242,'2.Datos'!$A$3:$X$100,6,FALSE),"La celda tiene formula")</f>
        <v>La celda tiene formula</v>
      </c>
      <c r="C242" s="248"/>
      <c r="D242" s="248"/>
      <c r="E242" s="248"/>
      <c r="F242" s="248"/>
      <c r="G242" s="293" t="str">
        <f t="shared" si="6"/>
        <v xml:space="preserve">Evidencia: 
Frecuencia de aplicación: 
Responsable de aplicación: </v>
      </c>
    </row>
    <row r="243" spans="1:7" ht="36" x14ac:dyDescent="0.25">
      <c r="A243" s="248"/>
      <c r="B243" s="248" t="str">
        <f>IFERROR(VLOOKUP(A243,'2.Datos'!$A$3:$X$100,6,FALSE),"La celda tiene formula")</f>
        <v>La celda tiene formula</v>
      </c>
      <c r="C243" s="248"/>
      <c r="D243" s="248"/>
      <c r="E243" s="248"/>
      <c r="F243" s="248"/>
      <c r="G243" s="293" t="str">
        <f t="shared" si="6"/>
        <v xml:space="preserve">Evidencia: 
Frecuencia de aplicación: 
Responsable de aplicación: </v>
      </c>
    </row>
    <row r="244" spans="1:7" ht="36" x14ac:dyDescent="0.25">
      <c r="A244" s="248"/>
      <c r="B244" s="248" t="str">
        <f>IFERROR(VLOOKUP(A244,'2.Datos'!$A$3:$X$100,6,FALSE),"La celda tiene formula")</f>
        <v>La celda tiene formula</v>
      </c>
      <c r="C244" s="248"/>
      <c r="D244" s="248"/>
      <c r="E244" s="248"/>
      <c r="F244" s="248"/>
      <c r="G244" s="293" t="str">
        <f t="shared" si="6"/>
        <v xml:space="preserve">Evidencia: 
Frecuencia de aplicación: 
Responsable de aplicación: </v>
      </c>
    </row>
    <row r="245" spans="1:7" ht="36" x14ac:dyDescent="0.25">
      <c r="A245" s="248"/>
      <c r="B245" s="248" t="str">
        <f>IFERROR(VLOOKUP(A245,'2.Datos'!$A$3:$X$100,6,FALSE),"La celda tiene formula")</f>
        <v>La celda tiene formula</v>
      </c>
      <c r="C245" s="248"/>
      <c r="D245" s="248"/>
      <c r="E245" s="248"/>
      <c r="F245" s="248"/>
      <c r="G245" s="293" t="str">
        <f t="shared" si="6"/>
        <v xml:space="preserve">Evidencia: 
Frecuencia de aplicación: 
Responsable de aplicación: </v>
      </c>
    </row>
    <row r="246" spans="1:7" ht="36" x14ac:dyDescent="0.25">
      <c r="A246" s="248"/>
      <c r="B246" s="248" t="str">
        <f>IFERROR(VLOOKUP(A246,'2.Datos'!$A$3:$X$100,6,FALSE),"La celda tiene formula")</f>
        <v>La celda tiene formula</v>
      </c>
      <c r="C246" s="248"/>
      <c r="D246" s="248"/>
      <c r="E246" s="248"/>
      <c r="F246" s="248"/>
      <c r="G246" s="293" t="str">
        <f t="shared" si="6"/>
        <v xml:space="preserve">Evidencia: 
Frecuencia de aplicación: 
Responsable de aplicación: </v>
      </c>
    </row>
    <row r="247" spans="1:7" ht="36" x14ac:dyDescent="0.25">
      <c r="A247" s="248"/>
      <c r="B247" s="248" t="str">
        <f>IFERROR(VLOOKUP(A247,'2.Datos'!$A$3:$X$100,6,FALSE),"La celda tiene formula")</f>
        <v>La celda tiene formula</v>
      </c>
      <c r="C247" s="248"/>
      <c r="D247" s="248"/>
      <c r="E247" s="248"/>
      <c r="F247" s="248"/>
      <c r="G247" s="293" t="str">
        <f t="shared" si="6"/>
        <v xml:space="preserve">Evidencia: 
Frecuencia de aplicación: 
Responsable de aplicación: </v>
      </c>
    </row>
    <row r="248" spans="1:7" ht="36" x14ac:dyDescent="0.25">
      <c r="A248" s="248"/>
      <c r="B248" s="248" t="str">
        <f>IFERROR(VLOOKUP(A248,'2.Datos'!$A$3:$X$100,6,FALSE),"La celda tiene formula")</f>
        <v>La celda tiene formula</v>
      </c>
      <c r="C248" s="248"/>
      <c r="D248" s="248"/>
      <c r="E248" s="248"/>
      <c r="F248" s="248"/>
      <c r="G248" s="293" t="str">
        <f t="shared" si="6"/>
        <v xml:space="preserve">Evidencia: 
Frecuencia de aplicación: 
Responsable de aplicación: </v>
      </c>
    </row>
    <row r="249" spans="1:7" ht="36" x14ac:dyDescent="0.25">
      <c r="A249" s="248"/>
      <c r="B249" s="248" t="str">
        <f>IFERROR(VLOOKUP(A249,'2.Datos'!$A$3:$X$100,6,FALSE),"La celda tiene formula")</f>
        <v>La celda tiene formula</v>
      </c>
      <c r="C249" s="248"/>
      <c r="D249" s="248"/>
      <c r="E249" s="248"/>
      <c r="F249" s="248"/>
      <c r="G249" s="293" t="str">
        <f t="shared" si="6"/>
        <v xml:space="preserve">Evidencia: 
Frecuencia de aplicación: 
Responsable de aplicación: </v>
      </c>
    </row>
    <row r="250" spans="1:7" ht="36" x14ac:dyDescent="0.25">
      <c r="A250" s="248"/>
      <c r="B250" s="248" t="str">
        <f>IFERROR(VLOOKUP(A250,'2.Datos'!$A$3:$X$100,6,FALSE),"La celda tiene formula")</f>
        <v>La celda tiene formula</v>
      </c>
      <c r="C250" s="248"/>
      <c r="D250" s="248"/>
      <c r="E250" s="248"/>
      <c r="F250" s="248"/>
      <c r="G250" s="293" t="str">
        <f t="shared" si="6"/>
        <v xml:space="preserve">Evidencia: 
Frecuencia de aplicación: 
Responsable de aplicación: </v>
      </c>
    </row>
    <row r="251" spans="1:7" ht="36" x14ac:dyDescent="0.25">
      <c r="A251" s="248"/>
      <c r="B251" s="248" t="str">
        <f>IFERROR(VLOOKUP(A251,'2.Datos'!$A$3:$X$100,6,FALSE),"La celda tiene formula")</f>
        <v>La celda tiene formula</v>
      </c>
      <c r="C251" s="248"/>
      <c r="D251" s="248"/>
      <c r="E251" s="248"/>
      <c r="F251" s="248"/>
      <c r="G251" s="293" t="str">
        <f t="shared" si="6"/>
        <v xml:space="preserve">Evidencia: 
Frecuencia de aplicación: 
Responsable de aplicación: </v>
      </c>
    </row>
    <row r="252" spans="1:7" ht="36" x14ac:dyDescent="0.25">
      <c r="A252" s="248"/>
      <c r="B252" s="248" t="str">
        <f>IFERROR(VLOOKUP(A252,'2.Datos'!$A$3:$X$100,6,FALSE),"La celda tiene formula")</f>
        <v>La celda tiene formula</v>
      </c>
      <c r="C252" s="248"/>
      <c r="D252" s="248"/>
      <c r="E252" s="248"/>
      <c r="F252" s="248"/>
      <c r="G252" s="293" t="str">
        <f t="shared" si="6"/>
        <v xml:space="preserve">Evidencia: 
Frecuencia de aplicación: 
Responsable de aplicación: </v>
      </c>
    </row>
    <row r="253" spans="1:7" ht="36" x14ac:dyDescent="0.25">
      <c r="A253" s="248"/>
      <c r="B253" s="248" t="str">
        <f>IFERROR(VLOOKUP(A253,'2.Datos'!$A$3:$X$100,6,FALSE),"La celda tiene formula")</f>
        <v>La celda tiene formula</v>
      </c>
      <c r="C253" s="248"/>
      <c r="D253" s="248"/>
      <c r="E253" s="248"/>
      <c r="F253" s="248"/>
      <c r="G253" s="293" t="str">
        <f t="shared" si="6"/>
        <v xml:space="preserve">Evidencia: 
Frecuencia de aplicación: 
Responsable de aplicación: </v>
      </c>
    </row>
    <row r="254" spans="1:7" ht="36" x14ac:dyDescent="0.25">
      <c r="A254" s="248"/>
      <c r="B254" s="248" t="str">
        <f>IFERROR(VLOOKUP(A254,'2.Datos'!$A$3:$X$100,6,FALSE),"La celda tiene formula")</f>
        <v>La celda tiene formula</v>
      </c>
      <c r="C254" s="248"/>
      <c r="D254" s="248"/>
      <c r="E254" s="248"/>
      <c r="F254" s="248"/>
      <c r="G254" s="293" t="str">
        <f t="shared" si="6"/>
        <v xml:space="preserve">Evidencia: 
Frecuencia de aplicación: 
Responsable de aplicación: </v>
      </c>
    </row>
    <row r="255" spans="1:7" ht="36" x14ac:dyDescent="0.25">
      <c r="A255" s="248"/>
      <c r="B255" s="248" t="str">
        <f>IFERROR(VLOOKUP(A255,'2.Datos'!$A$3:$X$100,6,FALSE),"La celda tiene formula")</f>
        <v>La celda tiene formula</v>
      </c>
      <c r="C255" s="248"/>
      <c r="D255" s="248"/>
      <c r="E255" s="248"/>
      <c r="F255" s="248"/>
      <c r="G255" s="293" t="str">
        <f t="shared" si="6"/>
        <v xml:space="preserve">Evidencia: 
Frecuencia de aplicación: 
Responsable de aplicación: </v>
      </c>
    </row>
    <row r="256" spans="1:7" ht="36" x14ac:dyDescent="0.25">
      <c r="A256" s="248"/>
      <c r="B256" s="248" t="str">
        <f>IFERROR(VLOOKUP(A256,'2.Datos'!$A$3:$X$100,6,FALSE),"La celda tiene formula")</f>
        <v>La celda tiene formula</v>
      </c>
      <c r="C256" s="248"/>
      <c r="D256" s="248"/>
      <c r="E256" s="248"/>
      <c r="F256" s="248"/>
      <c r="G256" s="293" t="str">
        <f t="shared" si="6"/>
        <v xml:space="preserve">Evidencia: 
Frecuencia de aplicación: 
Responsable de aplicación: </v>
      </c>
    </row>
    <row r="257" spans="1:7" ht="36" x14ac:dyDescent="0.25">
      <c r="A257" s="248"/>
      <c r="B257" s="248" t="str">
        <f>IFERROR(VLOOKUP(A257,'2.Datos'!$A$3:$X$100,6,FALSE),"La celda tiene formula")</f>
        <v>La celda tiene formula</v>
      </c>
      <c r="C257" s="248"/>
      <c r="D257" s="248"/>
      <c r="E257" s="248"/>
      <c r="F257" s="248"/>
      <c r="G257" s="293" t="str">
        <f t="shared" si="6"/>
        <v xml:space="preserve">Evidencia: 
Frecuencia de aplicación: 
Responsable de aplicación: </v>
      </c>
    </row>
    <row r="258" spans="1:7" ht="36" x14ac:dyDescent="0.25">
      <c r="A258" s="248"/>
      <c r="B258" s="248" t="str">
        <f>IFERROR(VLOOKUP(A258,'2.Datos'!$A$3:$X$100,6,FALSE),"La celda tiene formula")</f>
        <v>La celda tiene formula</v>
      </c>
      <c r="C258" s="248"/>
      <c r="D258" s="248"/>
      <c r="E258" s="248"/>
      <c r="F258" s="248"/>
      <c r="G258" s="293" t="str">
        <f t="shared" si="6"/>
        <v xml:space="preserve">Evidencia: 
Frecuencia de aplicación: 
Responsable de aplicación: </v>
      </c>
    </row>
    <row r="259" spans="1:7" ht="36" x14ac:dyDescent="0.25">
      <c r="A259" s="248"/>
      <c r="B259" s="248" t="str">
        <f>IFERROR(VLOOKUP(A259,'2.Datos'!$A$3:$X$100,6,FALSE),"La celda tiene formula")</f>
        <v>La celda tiene formula</v>
      </c>
      <c r="C259" s="248"/>
      <c r="D259" s="248"/>
      <c r="E259" s="248"/>
      <c r="F259" s="248"/>
      <c r="G259" s="293" t="str">
        <f t="shared" si="6"/>
        <v xml:space="preserve">Evidencia: 
Frecuencia de aplicación: 
Responsable de aplicación: </v>
      </c>
    </row>
    <row r="260" spans="1:7" ht="36" x14ac:dyDescent="0.25">
      <c r="A260" s="248"/>
      <c r="B260" s="248" t="str">
        <f>IFERROR(VLOOKUP(A260,'2.Datos'!$A$3:$X$100,6,FALSE),"La celda tiene formula")</f>
        <v>La celda tiene formula</v>
      </c>
      <c r="C260" s="248"/>
      <c r="D260" s="248"/>
      <c r="E260" s="248"/>
      <c r="F260" s="248"/>
      <c r="G260" s="293" t="str">
        <f t="shared" si="6"/>
        <v xml:space="preserve">Evidencia: 
Frecuencia de aplicación: 
Responsable de aplicación: </v>
      </c>
    </row>
    <row r="261" spans="1:7" ht="36" x14ac:dyDescent="0.25">
      <c r="A261" s="248"/>
      <c r="B261" s="248" t="str">
        <f>IFERROR(VLOOKUP(A261,'2.Datos'!$A$3:$X$100,6,FALSE),"La celda tiene formula")</f>
        <v>La celda tiene formula</v>
      </c>
      <c r="C261" s="248"/>
      <c r="D261" s="248"/>
      <c r="E261" s="248"/>
      <c r="F261" s="248"/>
      <c r="G261" s="293" t="str">
        <f t="shared" si="6"/>
        <v xml:space="preserve">Evidencia: 
Frecuencia de aplicación: 
Responsable de aplicación: </v>
      </c>
    </row>
    <row r="262" spans="1:7" ht="36" x14ac:dyDescent="0.25">
      <c r="A262" s="248"/>
      <c r="B262" s="248" t="str">
        <f>IFERROR(VLOOKUP(A262,'2.Datos'!$A$3:$X$100,6,FALSE),"La celda tiene formula")</f>
        <v>La celda tiene formula</v>
      </c>
      <c r="C262" s="248"/>
      <c r="D262" s="248"/>
      <c r="E262" s="248"/>
      <c r="F262" s="248"/>
      <c r="G262" s="293" t="str">
        <f t="shared" si="6"/>
        <v xml:space="preserve">Evidencia: 
Frecuencia de aplicación: 
Responsable de aplicación: </v>
      </c>
    </row>
    <row r="263" spans="1:7" ht="36" x14ac:dyDescent="0.25">
      <c r="A263" s="248"/>
      <c r="B263" s="248" t="str">
        <f>IFERROR(VLOOKUP(A263,'2.Datos'!$A$3:$X$100,6,FALSE),"La celda tiene formula")</f>
        <v>La celda tiene formula</v>
      </c>
      <c r="C263" s="248"/>
      <c r="D263" s="248"/>
      <c r="E263" s="248"/>
      <c r="F263" s="248"/>
      <c r="G263" s="293" t="str">
        <f t="shared" si="6"/>
        <v xml:space="preserve">Evidencia: 
Frecuencia de aplicación: 
Responsable de aplicación: </v>
      </c>
    </row>
    <row r="264" spans="1:7" ht="36" x14ac:dyDescent="0.25">
      <c r="A264" s="248"/>
      <c r="B264" s="248" t="str">
        <f>IFERROR(VLOOKUP(A264,'2.Datos'!$A$3:$X$100,6,FALSE),"La celda tiene formula")</f>
        <v>La celda tiene formula</v>
      </c>
      <c r="C264" s="248"/>
      <c r="D264" s="248"/>
      <c r="E264" s="248"/>
      <c r="F264" s="248"/>
      <c r="G264" s="293" t="str">
        <f t="shared" si="6"/>
        <v xml:space="preserve">Evidencia: 
Frecuencia de aplicación: 
Responsable de aplicación: </v>
      </c>
    </row>
    <row r="265" spans="1:7" ht="36" x14ac:dyDescent="0.25">
      <c r="A265" s="248"/>
      <c r="B265" s="248" t="str">
        <f>IFERROR(VLOOKUP(A265,'2.Datos'!$A$3:$X$100,6,FALSE),"La celda tiene formula")</f>
        <v>La celda tiene formula</v>
      </c>
      <c r="C265" s="248"/>
      <c r="D265" s="248"/>
      <c r="E265" s="248"/>
      <c r="F265" s="248"/>
      <c r="G265" s="293" t="str">
        <f t="shared" si="6"/>
        <v xml:space="preserve">Evidencia: 
Frecuencia de aplicación: 
Responsable de aplicación: </v>
      </c>
    </row>
    <row r="266" spans="1:7" ht="36" x14ac:dyDescent="0.25">
      <c r="A266" s="248"/>
      <c r="B266" s="248" t="str">
        <f>IFERROR(VLOOKUP(A266,'2.Datos'!$A$3:$X$100,6,FALSE),"La celda tiene formula")</f>
        <v>La celda tiene formula</v>
      </c>
      <c r="C266" s="248"/>
      <c r="D266" s="248"/>
      <c r="E266" s="248"/>
      <c r="F266" s="248"/>
      <c r="G266" s="293" t="str">
        <f t="shared" si="6"/>
        <v xml:space="preserve">Evidencia: 
Frecuencia de aplicación: 
Responsable de aplicación: </v>
      </c>
    </row>
    <row r="267" spans="1:7" ht="36" x14ac:dyDescent="0.25">
      <c r="A267" s="248"/>
      <c r="B267" s="248" t="str">
        <f>IFERROR(VLOOKUP(A267,'2.Datos'!$A$3:$X$100,6,FALSE),"La celda tiene formula")</f>
        <v>La celda tiene formula</v>
      </c>
      <c r="C267" s="248"/>
      <c r="D267" s="248"/>
      <c r="E267" s="248"/>
      <c r="F267" s="248"/>
      <c r="G267" s="293" t="str">
        <f t="shared" si="6"/>
        <v xml:space="preserve">Evidencia: 
Frecuencia de aplicación: 
Responsable de aplicación: </v>
      </c>
    </row>
    <row r="268" spans="1:7" ht="36" x14ac:dyDescent="0.25">
      <c r="A268" s="248"/>
      <c r="B268" s="248" t="str">
        <f>IFERROR(VLOOKUP(A268,'2.Datos'!$A$3:$X$100,6,FALSE),"La celda tiene formula")</f>
        <v>La celda tiene formula</v>
      </c>
      <c r="C268" s="248"/>
      <c r="D268" s="248"/>
      <c r="E268" s="248"/>
      <c r="F268" s="248"/>
      <c r="G268" s="293" t="str">
        <f t="shared" si="6"/>
        <v xml:space="preserve">Evidencia: 
Frecuencia de aplicación: 
Responsable de aplicación: </v>
      </c>
    </row>
    <row r="269" spans="1:7" ht="36" x14ac:dyDescent="0.25">
      <c r="A269" s="248"/>
      <c r="B269" s="248" t="str">
        <f>IFERROR(VLOOKUP(A269,'2.Datos'!$A$3:$X$100,6,FALSE),"La celda tiene formula")</f>
        <v>La celda tiene formula</v>
      </c>
      <c r="C269" s="248"/>
      <c r="D269" s="248"/>
      <c r="E269" s="248"/>
      <c r="F269" s="248"/>
      <c r="G269" s="293" t="str">
        <f t="shared" si="6"/>
        <v xml:space="preserve">Evidencia: 
Frecuencia de aplicación: 
Responsable de aplicación: </v>
      </c>
    </row>
    <row r="270" spans="1:7" ht="36" x14ac:dyDescent="0.25">
      <c r="A270" s="248"/>
      <c r="B270" s="248" t="str">
        <f>IFERROR(VLOOKUP(A270,'2.Datos'!$A$3:$X$100,6,FALSE),"La celda tiene formula")</f>
        <v>La celda tiene formula</v>
      </c>
      <c r="C270" s="248"/>
      <c r="D270" s="248"/>
      <c r="E270" s="248"/>
      <c r="F270" s="248"/>
      <c r="G270" s="293" t="str">
        <f t="shared" si="6"/>
        <v xml:space="preserve">Evidencia: 
Frecuencia de aplicación: 
Responsable de aplicación: </v>
      </c>
    </row>
    <row r="271" spans="1:7" ht="36" x14ac:dyDescent="0.25">
      <c r="A271" s="248"/>
      <c r="B271" s="248" t="str">
        <f>IFERROR(VLOOKUP(A271,'2.Datos'!$A$3:$X$100,6,FALSE),"La celda tiene formula")</f>
        <v>La celda tiene formula</v>
      </c>
      <c r="C271" s="248"/>
      <c r="D271" s="248"/>
      <c r="E271" s="248"/>
      <c r="F271" s="248"/>
      <c r="G271" s="293" t="str">
        <f t="shared" si="6"/>
        <v xml:space="preserve">Evidencia: 
Frecuencia de aplicación: 
Responsable de aplicación: </v>
      </c>
    </row>
    <row r="272" spans="1:7" ht="36" x14ac:dyDescent="0.25">
      <c r="A272" s="248"/>
      <c r="B272" s="248" t="str">
        <f>IFERROR(VLOOKUP(A272,'2.Datos'!$A$3:$X$100,6,FALSE),"La celda tiene formula")</f>
        <v>La celda tiene formula</v>
      </c>
      <c r="C272" s="248"/>
      <c r="D272" s="248"/>
      <c r="E272" s="248"/>
      <c r="F272" s="248"/>
      <c r="G272" s="293" t="str">
        <f t="shared" si="6"/>
        <v xml:space="preserve">Evidencia: 
Frecuencia de aplicación: 
Responsable de aplicación: </v>
      </c>
    </row>
    <row r="273" spans="1:7" ht="36" x14ac:dyDescent="0.25">
      <c r="A273" s="248"/>
      <c r="B273" s="248" t="str">
        <f>IFERROR(VLOOKUP(A273,'2.Datos'!$A$3:$X$100,6,FALSE),"La celda tiene formula")</f>
        <v>La celda tiene formula</v>
      </c>
      <c r="C273" s="248"/>
      <c r="D273" s="248"/>
      <c r="E273" s="248"/>
      <c r="F273" s="248"/>
      <c r="G273" s="293" t="str">
        <f t="shared" si="6"/>
        <v xml:space="preserve">Evidencia: 
Frecuencia de aplicación: 
Responsable de aplicación: </v>
      </c>
    </row>
    <row r="274" spans="1:7" ht="36" x14ac:dyDescent="0.25">
      <c r="A274" s="248"/>
      <c r="B274" s="248" t="str">
        <f>IFERROR(VLOOKUP(A274,'2.Datos'!$A$3:$X$100,6,FALSE),"La celda tiene formula")</f>
        <v>La celda tiene formula</v>
      </c>
      <c r="C274" s="248"/>
      <c r="D274" s="248"/>
      <c r="E274" s="248"/>
      <c r="F274" s="248"/>
      <c r="G274" s="293" t="str">
        <f t="shared" si="6"/>
        <v xml:space="preserve">Evidencia: 
Frecuencia de aplicación: 
Responsable de aplicación: </v>
      </c>
    </row>
    <row r="275" spans="1:7" ht="36" x14ac:dyDescent="0.25">
      <c r="A275" s="248"/>
      <c r="B275" s="248" t="str">
        <f>IFERROR(VLOOKUP(A275,'2.Datos'!$A$3:$X$100,6,FALSE),"La celda tiene formula")</f>
        <v>La celda tiene formula</v>
      </c>
      <c r="C275" s="248"/>
      <c r="D275" s="248"/>
      <c r="E275" s="248"/>
      <c r="F275" s="248"/>
      <c r="G275" s="293" t="str">
        <f t="shared" si="6"/>
        <v xml:space="preserve">Evidencia: 
Frecuencia de aplicación: 
Responsable de aplicación: </v>
      </c>
    </row>
    <row r="276" spans="1:7" ht="36" x14ac:dyDescent="0.25">
      <c r="A276" s="248"/>
      <c r="B276" s="248" t="str">
        <f>IFERROR(VLOOKUP(A276,'2.Datos'!$A$3:$X$100,6,FALSE),"La celda tiene formula")</f>
        <v>La celda tiene formula</v>
      </c>
      <c r="C276" s="248"/>
      <c r="D276" s="248"/>
      <c r="E276" s="248"/>
      <c r="F276" s="248"/>
      <c r="G276" s="293" t="str">
        <f t="shared" si="6"/>
        <v xml:space="preserve">Evidencia: 
Frecuencia de aplicación: 
Responsable de aplicación: </v>
      </c>
    </row>
    <row r="277" spans="1:7" ht="36" x14ac:dyDescent="0.25">
      <c r="A277" s="248"/>
      <c r="B277" s="248" t="str">
        <f>IFERROR(VLOOKUP(A277,'2.Datos'!$A$3:$X$100,6,FALSE),"La celda tiene formula")</f>
        <v>La celda tiene formula</v>
      </c>
      <c r="C277" s="248"/>
      <c r="D277" s="248"/>
      <c r="E277" s="248"/>
      <c r="F277" s="248"/>
      <c r="G277" s="293" t="str">
        <f t="shared" si="6"/>
        <v xml:space="preserve">Evidencia: 
Frecuencia de aplicación: 
Responsable de aplicación: </v>
      </c>
    </row>
    <row r="278" spans="1:7" ht="36" x14ac:dyDescent="0.25">
      <c r="A278" s="248"/>
      <c r="B278" s="248" t="str">
        <f>IFERROR(VLOOKUP(A278,'2.Datos'!$A$3:$X$100,6,FALSE),"La celda tiene formula")</f>
        <v>La celda tiene formula</v>
      </c>
      <c r="C278" s="248"/>
      <c r="D278" s="248"/>
      <c r="E278" s="248"/>
      <c r="F278" s="248"/>
      <c r="G278" s="293" t="str">
        <f t="shared" si="6"/>
        <v xml:space="preserve">Evidencia: 
Frecuencia de aplicación: 
Responsable de aplicación: </v>
      </c>
    </row>
    <row r="279" spans="1:7" ht="36" x14ac:dyDescent="0.25">
      <c r="A279" s="248"/>
      <c r="B279" s="248" t="str">
        <f>IFERROR(VLOOKUP(A279,'2.Datos'!$A$3:$X$100,6,FALSE),"La celda tiene formula")</f>
        <v>La celda tiene formula</v>
      </c>
      <c r="C279" s="248"/>
      <c r="D279" s="248"/>
      <c r="E279" s="248"/>
      <c r="F279" s="248"/>
      <c r="G279" s="293" t="str">
        <f t="shared" si="6"/>
        <v xml:space="preserve">Evidencia: 
Frecuencia de aplicación: 
Responsable de aplicación: </v>
      </c>
    </row>
    <row r="280" spans="1:7" ht="36" x14ac:dyDescent="0.25">
      <c r="A280" s="248"/>
      <c r="B280" s="248" t="str">
        <f>IFERROR(VLOOKUP(A280,'2.Datos'!$A$3:$X$100,6,FALSE),"La celda tiene formula")</f>
        <v>La celda tiene formula</v>
      </c>
      <c r="C280" s="248"/>
      <c r="D280" s="248"/>
      <c r="E280" s="248"/>
      <c r="F280" s="248"/>
      <c r="G280" s="293" t="str">
        <f t="shared" si="6"/>
        <v xml:space="preserve">Evidencia: 
Frecuencia de aplicación: 
Responsable de aplicación: </v>
      </c>
    </row>
    <row r="281" spans="1:7" ht="36" x14ac:dyDescent="0.25">
      <c r="A281" s="248"/>
      <c r="B281" s="248" t="str">
        <f>IFERROR(VLOOKUP(A281,'2.Datos'!$A$3:$X$100,6,FALSE),"La celda tiene formula")</f>
        <v>La celda tiene formula</v>
      </c>
      <c r="C281" s="248"/>
      <c r="D281" s="248"/>
      <c r="E281" s="248"/>
      <c r="F281" s="248"/>
      <c r="G281" s="293" t="str">
        <f t="shared" si="6"/>
        <v xml:space="preserve">Evidencia: 
Frecuencia de aplicación: 
Responsable de aplicación: </v>
      </c>
    </row>
    <row r="282" spans="1:7" ht="36" x14ac:dyDescent="0.25">
      <c r="A282" s="248"/>
      <c r="B282" s="248" t="str">
        <f>IFERROR(VLOOKUP(A282,'2.Datos'!$A$3:$X$100,6,FALSE),"La celda tiene formula")</f>
        <v>La celda tiene formula</v>
      </c>
      <c r="C282" s="248"/>
      <c r="D282" s="248"/>
      <c r="E282" s="248"/>
      <c r="F282" s="248"/>
      <c r="G282" s="293" t="str">
        <f t="shared" si="6"/>
        <v xml:space="preserve">Evidencia: 
Frecuencia de aplicación: 
Responsable de aplicación: </v>
      </c>
    </row>
    <row r="283" spans="1:7" ht="36" x14ac:dyDescent="0.25">
      <c r="A283" s="248"/>
      <c r="B283" s="248" t="str">
        <f>IFERROR(VLOOKUP(A283,'2.Datos'!$A$3:$X$100,6,FALSE),"La celda tiene formula")</f>
        <v>La celda tiene formula</v>
      </c>
      <c r="C283" s="248"/>
      <c r="D283" s="248"/>
      <c r="E283" s="248"/>
      <c r="F283" s="248"/>
      <c r="G283" s="293" t="str">
        <f t="shared" si="6"/>
        <v xml:space="preserve">Evidencia: 
Frecuencia de aplicación: 
Responsable de aplicación: </v>
      </c>
    </row>
    <row r="284" spans="1:7" ht="36" x14ac:dyDescent="0.25">
      <c r="A284" s="248"/>
      <c r="B284" s="248" t="str">
        <f>IFERROR(VLOOKUP(A284,'2.Datos'!$A$3:$X$100,6,FALSE),"La celda tiene formula")</f>
        <v>La celda tiene formula</v>
      </c>
      <c r="C284" s="248"/>
      <c r="D284" s="248"/>
      <c r="E284" s="248"/>
      <c r="F284" s="248"/>
      <c r="G284" s="293" t="str">
        <f t="shared" si="6"/>
        <v xml:space="preserve">Evidencia: 
Frecuencia de aplicación: 
Responsable de aplicación: </v>
      </c>
    </row>
    <row r="285" spans="1:7" ht="36" x14ac:dyDescent="0.25">
      <c r="A285" s="248"/>
      <c r="B285" s="248" t="str">
        <f>IFERROR(VLOOKUP(A285,'2.Datos'!$A$3:$X$100,6,FALSE),"La celda tiene formula")</f>
        <v>La celda tiene formula</v>
      </c>
      <c r="C285" s="248"/>
      <c r="D285" s="248"/>
      <c r="E285" s="248"/>
      <c r="F285" s="248"/>
      <c r="G285" s="293" t="str">
        <f t="shared" si="6"/>
        <v xml:space="preserve">Evidencia: 
Frecuencia de aplicación: 
Responsable de aplicación: </v>
      </c>
    </row>
    <row r="286" spans="1:7" ht="36" x14ac:dyDescent="0.25">
      <c r="A286" s="248"/>
      <c r="B286" s="248" t="str">
        <f>IFERROR(VLOOKUP(A286,'2.Datos'!$A$3:$X$100,6,FALSE),"La celda tiene formula")</f>
        <v>La celda tiene formula</v>
      </c>
      <c r="C286" s="248"/>
      <c r="D286" s="248"/>
      <c r="E286" s="248"/>
      <c r="F286" s="248"/>
      <c r="G286" s="293" t="str">
        <f t="shared" si="6"/>
        <v xml:space="preserve">Evidencia: 
Frecuencia de aplicación: 
Responsable de aplicación: </v>
      </c>
    </row>
    <row r="287" spans="1:7" ht="36" x14ac:dyDescent="0.25">
      <c r="A287" s="248"/>
      <c r="B287" s="248" t="str">
        <f>IFERROR(VLOOKUP(A287,'2.Datos'!$A$3:$X$100,6,FALSE),"La celda tiene formula")</f>
        <v>La celda tiene formula</v>
      </c>
      <c r="C287" s="248"/>
      <c r="D287" s="248"/>
      <c r="E287" s="248"/>
      <c r="F287" s="248"/>
      <c r="G287" s="293" t="str">
        <f t="shared" si="6"/>
        <v xml:space="preserve">Evidencia: 
Frecuencia de aplicación: 
Responsable de aplicación: </v>
      </c>
    </row>
    <row r="288" spans="1:7" ht="36" x14ac:dyDescent="0.25">
      <c r="A288" s="248"/>
      <c r="B288" s="248" t="str">
        <f>IFERROR(VLOOKUP(A288,'2.Datos'!$A$3:$X$100,6,FALSE),"La celda tiene formula")</f>
        <v>La celda tiene formula</v>
      </c>
      <c r="C288" s="248"/>
      <c r="D288" s="248"/>
      <c r="E288" s="248"/>
      <c r="F288" s="248"/>
      <c r="G288" s="293" t="str">
        <f t="shared" si="6"/>
        <v xml:space="preserve">Evidencia: 
Frecuencia de aplicación: 
Responsable de aplicación: </v>
      </c>
    </row>
    <row r="289" spans="1:7" ht="36" x14ac:dyDescent="0.25">
      <c r="A289" s="248"/>
      <c r="B289" s="248" t="str">
        <f>IFERROR(VLOOKUP(A289,'2.Datos'!$A$3:$X$100,6,FALSE),"La celda tiene formula")</f>
        <v>La celda tiene formula</v>
      </c>
      <c r="C289" s="248"/>
      <c r="D289" s="248"/>
      <c r="E289" s="248"/>
      <c r="F289" s="248"/>
      <c r="G289" s="293" t="str">
        <f t="shared" si="6"/>
        <v xml:space="preserve">Evidencia: 
Frecuencia de aplicación: 
Responsable de aplicación: </v>
      </c>
    </row>
    <row r="290" spans="1:7" ht="36" x14ac:dyDescent="0.25">
      <c r="A290" s="248"/>
      <c r="B290" s="248" t="str">
        <f>IFERROR(VLOOKUP(A290,'2.Datos'!$A$3:$X$100,6,FALSE),"La celda tiene formula")</f>
        <v>La celda tiene formula</v>
      </c>
      <c r="C290" s="248"/>
      <c r="D290" s="248"/>
      <c r="E290" s="248"/>
      <c r="F290" s="248"/>
      <c r="G290" s="293" t="str">
        <f t="shared" ref="G290:G353" si="7">CONCATENATE($D$1,": ",D290,CHAR(10),$E$1,": ",E290,CHAR(10),$F$1,": ",F290)</f>
        <v xml:space="preserve">Evidencia: 
Frecuencia de aplicación: 
Responsable de aplicación: </v>
      </c>
    </row>
    <row r="291" spans="1:7" ht="36" x14ac:dyDescent="0.25">
      <c r="A291" s="248"/>
      <c r="B291" s="248" t="str">
        <f>IFERROR(VLOOKUP(A291,'2.Datos'!$A$3:$X$100,6,FALSE),"La celda tiene formula")</f>
        <v>La celda tiene formula</v>
      </c>
      <c r="C291" s="248"/>
      <c r="D291" s="248"/>
      <c r="E291" s="248"/>
      <c r="F291" s="248"/>
      <c r="G291" s="293" t="str">
        <f t="shared" si="7"/>
        <v xml:space="preserve">Evidencia: 
Frecuencia de aplicación: 
Responsable de aplicación: </v>
      </c>
    </row>
    <row r="292" spans="1:7" ht="36" x14ac:dyDescent="0.25">
      <c r="A292" s="248"/>
      <c r="B292" s="248" t="str">
        <f>IFERROR(VLOOKUP(A292,'2.Datos'!$A$3:$X$100,6,FALSE),"La celda tiene formula")</f>
        <v>La celda tiene formula</v>
      </c>
      <c r="C292" s="248"/>
      <c r="D292" s="248"/>
      <c r="E292" s="248"/>
      <c r="F292" s="248"/>
      <c r="G292" s="293" t="str">
        <f t="shared" si="7"/>
        <v xml:space="preserve">Evidencia: 
Frecuencia de aplicación: 
Responsable de aplicación: </v>
      </c>
    </row>
    <row r="293" spans="1:7" ht="36" x14ac:dyDescent="0.25">
      <c r="A293" s="248"/>
      <c r="B293" s="248" t="str">
        <f>IFERROR(VLOOKUP(A293,'2.Datos'!$A$3:$X$100,6,FALSE),"La celda tiene formula")</f>
        <v>La celda tiene formula</v>
      </c>
      <c r="C293" s="248"/>
      <c r="D293" s="248"/>
      <c r="E293" s="248"/>
      <c r="F293" s="248"/>
      <c r="G293" s="293" t="str">
        <f t="shared" si="7"/>
        <v xml:space="preserve">Evidencia: 
Frecuencia de aplicación: 
Responsable de aplicación: </v>
      </c>
    </row>
    <row r="294" spans="1:7" ht="36" x14ac:dyDescent="0.25">
      <c r="A294" s="248"/>
      <c r="B294" s="248" t="str">
        <f>IFERROR(VLOOKUP(A294,'2.Datos'!$A$3:$X$100,6,FALSE),"La celda tiene formula")</f>
        <v>La celda tiene formula</v>
      </c>
      <c r="C294" s="248"/>
      <c r="D294" s="248"/>
      <c r="E294" s="248"/>
      <c r="F294" s="248"/>
      <c r="G294" s="293" t="str">
        <f t="shared" si="7"/>
        <v xml:space="preserve">Evidencia: 
Frecuencia de aplicación: 
Responsable de aplicación: </v>
      </c>
    </row>
    <row r="295" spans="1:7" ht="36" x14ac:dyDescent="0.25">
      <c r="A295" s="248"/>
      <c r="B295" s="248" t="str">
        <f>IFERROR(VLOOKUP(A295,'2.Datos'!$A$3:$X$100,6,FALSE),"La celda tiene formula")</f>
        <v>La celda tiene formula</v>
      </c>
      <c r="C295" s="248"/>
      <c r="D295" s="248"/>
      <c r="E295" s="248"/>
      <c r="F295" s="248"/>
      <c r="G295" s="293" t="str">
        <f t="shared" si="7"/>
        <v xml:space="preserve">Evidencia: 
Frecuencia de aplicación: 
Responsable de aplicación: </v>
      </c>
    </row>
    <row r="296" spans="1:7" ht="36" x14ac:dyDescent="0.25">
      <c r="A296" s="248"/>
      <c r="B296" s="248" t="str">
        <f>IFERROR(VLOOKUP(A296,'2.Datos'!$A$3:$X$100,6,FALSE),"La celda tiene formula")</f>
        <v>La celda tiene formula</v>
      </c>
      <c r="C296" s="248"/>
      <c r="D296" s="248"/>
      <c r="E296" s="248"/>
      <c r="F296" s="248"/>
      <c r="G296" s="293" t="str">
        <f t="shared" si="7"/>
        <v xml:space="preserve">Evidencia: 
Frecuencia de aplicación: 
Responsable de aplicación: </v>
      </c>
    </row>
    <row r="297" spans="1:7" ht="36" x14ac:dyDescent="0.25">
      <c r="A297" s="248"/>
      <c r="B297" s="248" t="str">
        <f>IFERROR(VLOOKUP(A297,'2.Datos'!$A$3:$X$100,6,FALSE),"La celda tiene formula")</f>
        <v>La celda tiene formula</v>
      </c>
      <c r="C297" s="248"/>
      <c r="D297" s="248"/>
      <c r="E297" s="248"/>
      <c r="F297" s="248"/>
      <c r="G297" s="293" t="str">
        <f t="shared" si="7"/>
        <v xml:space="preserve">Evidencia: 
Frecuencia de aplicación: 
Responsable de aplicación: </v>
      </c>
    </row>
    <row r="298" spans="1:7" ht="36" x14ac:dyDescent="0.25">
      <c r="A298" s="248"/>
      <c r="B298" s="248" t="str">
        <f>IFERROR(VLOOKUP(A298,'2.Datos'!$A$3:$X$100,6,FALSE),"La celda tiene formula")</f>
        <v>La celda tiene formula</v>
      </c>
      <c r="C298" s="248"/>
      <c r="D298" s="248"/>
      <c r="E298" s="248"/>
      <c r="F298" s="248"/>
      <c r="G298" s="293" t="str">
        <f t="shared" si="7"/>
        <v xml:space="preserve">Evidencia: 
Frecuencia de aplicación: 
Responsable de aplicación: </v>
      </c>
    </row>
    <row r="299" spans="1:7" ht="36" x14ac:dyDescent="0.25">
      <c r="A299" s="248"/>
      <c r="B299" s="248" t="str">
        <f>IFERROR(VLOOKUP(A299,'2.Datos'!$A$3:$X$100,6,FALSE),"La celda tiene formula")</f>
        <v>La celda tiene formula</v>
      </c>
      <c r="C299" s="248"/>
      <c r="D299" s="248"/>
      <c r="E299" s="248"/>
      <c r="F299" s="248"/>
      <c r="G299" s="293" t="str">
        <f t="shared" si="7"/>
        <v xml:space="preserve">Evidencia: 
Frecuencia de aplicación: 
Responsable de aplicación: </v>
      </c>
    </row>
    <row r="300" spans="1:7" ht="36" x14ac:dyDescent="0.25">
      <c r="A300" s="248"/>
      <c r="B300" s="248" t="str">
        <f>IFERROR(VLOOKUP(A300,'2.Datos'!$A$3:$X$100,6,FALSE),"La celda tiene formula")</f>
        <v>La celda tiene formula</v>
      </c>
      <c r="C300" s="248"/>
      <c r="D300" s="248"/>
      <c r="E300" s="248"/>
      <c r="F300" s="248"/>
      <c r="G300" s="293" t="str">
        <f t="shared" si="7"/>
        <v xml:space="preserve">Evidencia: 
Frecuencia de aplicación: 
Responsable de aplicación: </v>
      </c>
    </row>
    <row r="301" spans="1:7" ht="36" x14ac:dyDescent="0.25">
      <c r="A301" s="248"/>
      <c r="B301" s="248" t="str">
        <f>IFERROR(VLOOKUP(A301,'2.Datos'!$A$3:$X$100,6,FALSE),"La celda tiene formula")</f>
        <v>La celda tiene formula</v>
      </c>
      <c r="C301" s="248"/>
      <c r="D301" s="248"/>
      <c r="E301" s="248"/>
      <c r="F301" s="248"/>
      <c r="G301" s="293" t="str">
        <f t="shared" si="7"/>
        <v xml:space="preserve">Evidencia: 
Frecuencia de aplicación: 
Responsable de aplicación: </v>
      </c>
    </row>
    <row r="302" spans="1:7" ht="36" x14ac:dyDescent="0.25">
      <c r="A302" s="248"/>
      <c r="B302" s="248" t="str">
        <f>IFERROR(VLOOKUP(A302,'2.Datos'!$A$3:$X$100,6,FALSE),"La celda tiene formula")</f>
        <v>La celda tiene formula</v>
      </c>
      <c r="C302" s="248"/>
      <c r="D302" s="248"/>
      <c r="E302" s="248"/>
      <c r="F302" s="248"/>
      <c r="G302" s="293" t="str">
        <f t="shared" si="7"/>
        <v xml:space="preserve">Evidencia: 
Frecuencia de aplicación: 
Responsable de aplicación: </v>
      </c>
    </row>
    <row r="303" spans="1:7" ht="36" x14ac:dyDescent="0.25">
      <c r="A303" s="248"/>
      <c r="B303" s="248" t="str">
        <f>IFERROR(VLOOKUP(A303,'2.Datos'!$A$3:$X$100,6,FALSE),"La celda tiene formula")</f>
        <v>La celda tiene formula</v>
      </c>
      <c r="C303" s="248"/>
      <c r="D303" s="248"/>
      <c r="E303" s="248"/>
      <c r="F303" s="248"/>
      <c r="G303" s="293" t="str">
        <f t="shared" si="7"/>
        <v xml:space="preserve">Evidencia: 
Frecuencia de aplicación: 
Responsable de aplicación: </v>
      </c>
    </row>
    <row r="304" spans="1:7" ht="36" x14ac:dyDescent="0.25">
      <c r="A304" s="248"/>
      <c r="B304" s="248" t="str">
        <f>IFERROR(VLOOKUP(A304,'2.Datos'!$A$3:$X$100,6,FALSE),"La celda tiene formula")</f>
        <v>La celda tiene formula</v>
      </c>
      <c r="C304" s="248"/>
      <c r="D304" s="248"/>
      <c r="E304" s="248"/>
      <c r="F304" s="248"/>
      <c r="G304" s="293" t="str">
        <f t="shared" si="7"/>
        <v xml:space="preserve">Evidencia: 
Frecuencia de aplicación: 
Responsable de aplicación: </v>
      </c>
    </row>
    <row r="305" spans="1:7" ht="36" x14ac:dyDescent="0.25">
      <c r="A305" s="248"/>
      <c r="B305" s="248" t="str">
        <f>IFERROR(VLOOKUP(A305,'2.Datos'!$A$3:$X$100,6,FALSE),"La celda tiene formula")</f>
        <v>La celda tiene formula</v>
      </c>
      <c r="C305" s="248"/>
      <c r="D305" s="248"/>
      <c r="E305" s="248"/>
      <c r="F305" s="248"/>
      <c r="G305" s="293" t="str">
        <f t="shared" si="7"/>
        <v xml:space="preserve">Evidencia: 
Frecuencia de aplicación: 
Responsable de aplicación: </v>
      </c>
    </row>
    <row r="306" spans="1:7" ht="36" x14ac:dyDescent="0.25">
      <c r="A306" s="248"/>
      <c r="B306" s="248" t="str">
        <f>IFERROR(VLOOKUP(A306,'2.Datos'!$A$3:$X$100,6,FALSE),"La celda tiene formula")</f>
        <v>La celda tiene formula</v>
      </c>
      <c r="C306" s="248"/>
      <c r="D306" s="248"/>
      <c r="E306" s="248"/>
      <c r="F306" s="248"/>
      <c r="G306" s="293" t="str">
        <f t="shared" si="7"/>
        <v xml:space="preserve">Evidencia: 
Frecuencia de aplicación: 
Responsable de aplicación: </v>
      </c>
    </row>
    <row r="307" spans="1:7" ht="36" x14ac:dyDescent="0.25">
      <c r="A307" s="248"/>
      <c r="B307" s="248" t="str">
        <f>IFERROR(VLOOKUP(A307,'2.Datos'!$A$3:$X$100,6,FALSE),"La celda tiene formula")</f>
        <v>La celda tiene formula</v>
      </c>
      <c r="C307" s="248"/>
      <c r="D307" s="248"/>
      <c r="E307" s="248"/>
      <c r="F307" s="248"/>
      <c r="G307" s="293" t="str">
        <f t="shared" si="7"/>
        <v xml:space="preserve">Evidencia: 
Frecuencia de aplicación: 
Responsable de aplicación: </v>
      </c>
    </row>
    <row r="308" spans="1:7" ht="36" x14ac:dyDescent="0.25">
      <c r="A308" s="248"/>
      <c r="B308" s="248" t="str">
        <f>IFERROR(VLOOKUP(A308,'2.Datos'!$A$3:$X$100,6,FALSE),"La celda tiene formula")</f>
        <v>La celda tiene formula</v>
      </c>
      <c r="C308" s="248"/>
      <c r="D308" s="248"/>
      <c r="E308" s="248"/>
      <c r="F308" s="248"/>
      <c r="G308" s="293" t="str">
        <f t="shared" si="7"/>
        <v xml:space="preserve">Evidencia: 
Frecuencia de aplicación: 
Responsable de aplicación: </v>
      </c>
    </row>
    <row r="309" spans="1:7" ht="36" x14ac:dyDescent="0.25">
      <c r="A309" s="248"/>
      <c r="B309" s="248" t="str">
        <f>IFERROR(VLOOKUP(A309,'2.Datos'!$A$3:$X$100,6,FALSE),"La celda tiene formula")</f>
        <v>La celda tiene formula</v>
      </c>
      <c r="C309" s="248"/>
      <c r="D309" s="248"/>
      <c r="E309" s="248"/>
      <c r="F309" s="248"/>
      <c r="G309" s="293" t="str">
        <f t="shared" si="7"/>
        <v xml:space="preserve">Evidencia: 
Frecuencia de aplicación: 
Responsable de aplicación: </v>
      </c>
    </row>
    <row r="310" spans="1:7" ht="36" x14ac:dyDescent="0.25">
      <c r="A310" s="248"/>
      <c r="B310" s="248" t="str">
        <f>IFERROR(VLOOKUP(A310,'2.Datos'!$A$3:$X$100,6,FALSE),"La celda tiene formula")</f>
        <v>La celda tiene formula</v>
      </c>
      <c r="C310" s="248"/>
      <c r="D310" s="248"/>
      <c r="E310" s="248"/>
      <c r="F310" s="248"/>
      <c r="G310" s="293" t="str">
        <f t="shared" si="7"/>
        <v xml:space="preserve">Evidencia: 
Frecuencia de aplicación: 
Responsable de aplicación: </v>
      </c>
    </row>
    <row r="311" spans="1:7" ht="36" x14ac:dyDescent="0.25">
      <c r="A311" s="248"/>
      <c r="B311" s="248" t="str">
        <f>IFERROR(VLOOKUP(A311,'2.Datos'!$A$3:$X$100,6,FALSE),"La celda tiene formula")</f>
        <v>La celda tiene formula</v>
      </c>
      <c r="C311" s="248"/>
      <c r="D311" s="248"/>
      <c r="E311" s="248"/>
      <c r="F311" s="248"/>
      <c r="G311" s="293" t="str">
        <f t="shared" si="7"/>
        <v xml:space="preserve">Evidencia: 
Frecuencia de aplicación: 
Responsable de aplicación: </v>
      </c>
    </row>
    <row r="312" spans="1:7" ht="36" x14ac:dyDescent="0.25">
      <c r="A312" s="248"/>
      <c r="B312" s="248" t="str">
        <f>IFERROR(VLOOKUP(A312,'2.Datos'!$A$3:$X$100,6,FALSE),"La celda tiene formula")</f>
        <v>La celda tiene formula</v>
      </c>
      <c r="C312" s="248"/>
      <c r="D312" s="248"/>
      <c r="E312" s="248"/>
      <c r="F312" s="248"/>
      <c r="G312" s="293" t="str">
        <f t="shared" si="7"/>
        <v xml:space="preserve">Evidencia: 
Frecuencia de aplicación: 
Responsable de aplicación: </v>
      </c>
    </row>
    <row r="313" spans="1:7" ht="36" x14ac:dyDescent="0.25">
      <c r="A313" s="248"/>
      <c r="B313" s="248" t="str">
        <f>IFERROR(VLOOKUP(A313,'2.Datos'!$A$3:$X$100,6,FALSE),"La celda tiene formula")</f>
        <v>La celda tiene formula</v>
      </c>
      <c r="C313" s="248"/>
      <c r="D313" s="248"/>
      <c r="E313" s="248"/>
      <c r="F313" s="248"/>
      <c r="G313" s="293" t="str">
        <f t="shared" si="7"/>
        <v xml:space="preserve">Evidencia: 
Frecuencia de aplicación: 
Responsable de aplicación: </v>
      </c>
    </row>
    <row r="314" spans="1:7" ht="36" x14ac:dyDescent="0.25">
      <c r="A314" s="248"/>
      <c r="B314" s="248" t="str">
        <f>IFERROR(VLOOKUP(A314,'2.Datos'!$A$3:$X$100,6,FALSE),"La celda tiene formula")</f>
        <v>La celda tiene formula</v>
      </c>
      <c r="C314" s="248"/>
      <c r="D314" s="248"/>
      <c r="E314" s="248"/>
      <c r="F314" s="248"/>
      <c r="G314" s="293" t="str">
        <f t="shared" si="7"/>
        <v xml:space="preserve">Evidencia: 
Frecuencia de aplicación: 
Responsable de aplicación: </v>
      </c>
    </row>
    <row r="315" spans="1:7" ht="36" x14ac:dyDescent="0.25">
      <c r="A315" s="248"/>
      <c r="B315" s="248" t="str">
        <f>IFERROR(VLOOKUP(A315,'2.Datos'!$A$3:$X$100,6,FALSE),"La celda tiene formula")</f>
        <v>La celda tiene formula</v>
      </c>
      <c r="C315" s="248"/>
      <c r="D315" s="248"/>
      <c r="E315" s="248"/>
      <c r="F315" s="248"/>
      <c r="G315" s="293" t="str">
        <f t="shared" si="7"/>
        <v xml:space="preserve">Evidencia: 
Frecuencia de aplicación: 
Responsable de aplicación: </v>
      </c>
    </row>
    <row r="316" spans="1:7" ht="36" x14ac:dyDescent="0.25">
      <c r="A316" s="248"/>
      <c r="B316" s="248" t="str">
        <f>IFERROR(VLOOKUP(A316,'2.Datos'!$A$3:$X$100,6,FALSE),"La celda tiene formula")</f>
        <v>La celda tiene formula</v>
      </c>
      <c r="C316" s="248"/>
      <c r="D316" s="248"/>
      <c r="E316" s="248"/>
      <c r="F316" s="248"/>
      <c r="G316" s="293" t="str">
        <f t="shared" si="7"/>
        <v xml:space="preserve">Evidencia: 
Frecuencia de aplicación: 
Responsable de aplicación: </v>
      </c>
    </row>
    <row r="317" spans="1:7" ht="36" x14ac:dyDescent="0.25">
      <c r="A317" s="248"/>
      <c r="B317" s="248" t="str">
        <f>IFERROR(VLOOKUP(A317,'2.Datos'!$A$3:$X$100,6,FALSE),"La celda tiene formula")</f>
        <v>La celda tiene formula</v>
      </c>
      <c r="C317" s="248"/>
      <c r="D317" s="248"/>
      <c r="E317" s="248"/>
      <c r="F317" s="248"/>
      <c r="G317" s="293" t="str">
        <f t="shared" si="7"/>
        <v xml:space="preserve">Evidencia: 
Frecuencia de aplicación: 
Responsable de aplicación: </v>
      </c>
    </row>
    <row r="318" spans="1:7" ht="36" x14ac:dyDescent="0.25">
      <c r="A318" s="248"/>
      <c r="B318" s="248" t="str">
        <f>IFERROR(VLOOKUP(A318,'2.Datos'!$A$3:$X$100,6,FALSE),"La celda tiene formula")</f>
        <v>La celda tiene formula</v>
      </c>
      <c r="C318" s="248"/>
      <c r="D318" s="248"/>
      <c r="E318" s="248"/>
      <c r="F318" s="248"/>
      <c r="G318" s="293" t="str">
        <f t="shared" si="7"/>
        <v xml:space="preserve">Evidencia: 
Frecuencia de aplicación: 
Responsable de aplicación: </v>
      </c>
    </row>
    <row r="319" spans="1:7" ht="36" x14ac:dyDescent="0.25">
      <c r="A319" s="248"/>
      <c r="B319" s="248" t="str">
        <f>IFERROR(VLOOKUP(A319,'2.Datos'!$A$3:$X$100,6,FALSE),"La celda tiene formula")</f>
        <v>La celda tiene formula</v>
      </c>
      <c r="C319" s="248"/>
      <c r="D319" s="248"/>
      <c r="E319" s="248"/>
      <c r="F319" s="248"/>
      <c r="G319" s="293" t="str">
        <f t="shared" si="7"/>
        <v xml:space="preserve">Evidencia: 
Frecuencia de aplicación: 
Responsable de aplicación: </v>
      </c>
    </row>
    <row r="320" spans="1:7" ht="36" x14ac:dyDescent="0.25">
      <c r="A320" s="248"/>
      <c r="B320" s="248" t="str">
        <f>IFERROR(VLOOKUP(A320,'2.Datos'!$A$3:$X$100,6,FALSE),"La celda tiene formula")</f>
        <v>La celda tiene formula</v>
      </c>
      <c r="C320" s="248"/>
      <c r="D320" s="248"/>
      <c r="E320" s="248"/>
      <c r="F320" s="248"/>
      <c r="G320" s="293" t="str">
        <f t="shared" si="7"/>
        <v xml:space="preserve">Evidencia: 
Frecuencia de aplicación: 
Responsable de aplicación: </v>
      </c>
    </row>
    <row r="321" spans="1:7" ht="36" x14ac:dyDescent="0.25">
      <c r="A321" s="248"/>
      <c r="B321" s="248" t="str">
        <f>IFERROR(VLOOKUP(A321,'2.Datos'!$A$3:$X$100,6,FALSE),"La celda tiene formula")</f>
        <v>La celda tiene formula</v>
      </c>
      <c r="C321" s="248"/>
      <c r="D321" s="248"/>
      <c r="E321" s="248"/>
      <c r="F321" s="248"/>
      <c r="G321" s="293" t="str">
        <f t="shared" si="7"/>
        <v xml:space="preserve">Evidencia: 
Frecuencia de aplicación: 
Responsable de aplicación: </v>
      </c>
    </row>
    <row r="322" spans="1:7" ht="36" x14ac:dyDescent="0.25">
      <c r="A322" s="248"/>
      <c r="B322" s="248" t="str">
        <f>IFERROR(VLOOKUP(A322,'2.Datos'!$A$3:$X$100,6,FALSE),"La celda tiene formula")</f>
        <v>La celda tiene formula</v>
      </c>
      <c r="C322" s="248"/>
      <c r="D322" s="248"/>
      <c r="E322" s="248"/>
      <c r="F322" s="248"/>
      <c r="G322" s="293" t="str">
        <f t="shared" si="7"/>
        <v xml:space="preserve">Evidencia: 
Frecuencia de aplicación: 
Responsable de aplicación: </v>
      </c>
    </row>
    <row r="323" spans="1:7" ht="36" x14ac:dyDescent="0.25">
      <c r="A323" s="248"/>
      <c r="B323" s="248" t="str">
        <f>IFERROR(VLOOKUP(A323,'2.Datos'!$A$3:$X$100,6,FALSE),"La celda tiene formula")</f>
        <v>La celda tiene formula</v>
      </c>
      <c r="C323" s="248"/>
      <c r="D323" s="248"/>
      <c r="E323" s="248"/>
      <c r="F323" s="248"/>
      <c r="G323" s="293" t="str">
        <f t="shared" si="7"/>
        <v xml:space="preserve">Evidencia: 
Frecuencia de aplicación: 
Responsable de aplicación: </v>
      </c>
    </row>
    <row r="324" spans="1:7" ht="36" x14ac:dyDescent="0.25">
      <c r="A324" s="248"/>
      <c r="B324" s="248" t="str">
        <f>IFERROR(VLOOKUP(A324,'2.Datos'!$A$3:$X$100,6,FALSE),"La celda tiene formula")</f>
        <v>La celda tiene formula</v>
      </c>
      <c r="C324" s="248"/>
      <c r="D324" s="248"/>
      <c r="E324" s="248"/>
      <c r="F324" s="248"/>
      <c r="G324" s="293" t="str">
        <f t="shared" si="7"/>
        <v xml:space="preserve">Evidencia: 
Frecuencia de aplicación: 
Responsable de aplicación: </v>
      </c>
    </row>
    <row r="325" spans="1:7" ht="36" x14ac:dyDescent="0.25">
      <c r="A325" s="248"/>
      <c r="B325" s="248" t="str">
        <f>IFERROR(VLOOKUP(A325,'2.Datos'!$A$3:$X$100,6,FALSE),"La celda tiene formula")</f>
        <v>La celda tiene formula</v>
      </c>
      <c r="C325" s="248"/>
      <c r="D325" s="248"/>
      <c r="E325" s="248"/>
      <c r="F325" s="248"/>
      <c r="G325" s="293" t="str">
        <f t="shared" si="7"/>
        <v xml:space="preserve">Evidencia: 
Frecuencia de aplicación: 
Responsable de aplicación: </v>
      </c>
    </row>
    <row r="326" spans="1:7" ht="36" x14ac:dyDescent="0.25">
      <c r="A326" s="248"/>
      <c r="B326" s="248" t="str">
        <f>IFERROR(VLOOKUP(A326,'2.Datos'!$A$3:$X$100,6,FALSE),"La celda tiene formula")</f>
        <v>La celda tiene formula</v>
      </c>
      <c r="C326" s="248"/>
      <c r="D326" s="248"/>
      <c r="E326" s="248"/>
      <c r="F326" s="248"/>
      <c r="G326" s="293" t="str">
        <f t="shared" si="7"/>
        <v xml:space="preserve">Evidencia: 
Frecuencia de aplicación: 
Responsable de aplicación: </v>
      </c>
    </row>
    <row r="327" spans="1:7" ht="36" x14ac:dyDescent="0.25">
      <c r="A327" s="248"/>
      <c r="B327" s="248" t="str">
        <f>IFERROR(VLOOKUP(A327,'2.Datos'!$A$3:$X$100,6,FALSE),"La celda tiene formula")</f>
        <v>La celda tiene formula</v>
      </c>
      <c r="C327" s="248"/>
      <c r="D327" s="248"/>
      <c r="E327" s="248"/>
      <c r="F327" s="248"/>
      <c r="G327" s="293" t="str">
        <f t="shared" si="7"/>
        <v xml:space="preserve">Evidencia: 
Frecuencia de aplicación: 
Responsable de aplicación: </v>
      </c>
    </row>
    <row r="328" spans="1:7" ht="36" x14ac:dyDescent="0.25">
      <c r="A328" s="248"/>
      <c r="B328" s="248" t="str">
        <f>IFERROR(VLOOKUP(A328,'2.Datos'!$A$3:$X$100,6,FALSE),"La celda tiene formula")</f>
        <v>La celda tiene formula</v>
      </c>
      <c r="C328" s="248"/>
      <c r="D328" s="248"/>
      <c r="E328" s="248"/>
      <c r="F328" s="248"/>
      <c r="G328" s="293" t="str">
        <f t="shared" si="7"/>
        <v xml:space="preserve">Evidencia: 
Frecuencia de aplicación: 
Responsable de aplicación: </v>
      </c>
    </row>
    <row r="329" spans="1:7" ht="36" x14ac:dyDescent="0.25">
      <c r="A329" s="248"/>
      <c r="B329" s="248" t="str">
        <f>IFERROR(VLOOKUP(A329,'2.Datos'!$A$3:$X$100,6,FALSE),"La celda tiene formula")</f>
        <v>La celda tiene formula</v>
      </c>
      <c r="C329" s="248"/>
      <c r="D329" s="248"/>
      <c r="E329" s="248"/>
      <c r="F329" s="248"/>
      <c r="G329" s="293" t="str">
        <f t="shared" si="7"/>
        <v xml:space="preserve">Evidencia: 
Frecuencia de aplicación: 
Responsable de aplicación: </v>
      </c>
    </row>
    <row r="330" spans="1:7" ht="36" x14ac:dyDescent="0.25">
      <c r="A330" s="248"/>
      <c r="B330" s="248" t="str">
        <f>IFERROR(VLOOKUP(A330,'2.Datos'!$A$3:$X$100,6,FALSE),"La celda tiene formula")</f>
        <v>La celda tiene formula</v>
      </c>
      <c r="C330" s="248"/>
      <c r="D330" s="248"/>
      <c r="E330" s="248"/>
      <c r="F330" s="248"/>
      <c r="G330" s="293" t="str">
        <f t="shared" si="7"/>
        <v xml:space="preserve">Evidencia: 
Frecuencia de aplicación: 
Responsable de aplicación: </v>
      </c>
    </row>
    <row r="331" spans="1:7" ht="36" x14ac:dyDescent="0.25">
      <c r="A331" s="248"/>
      <c r="B331" s="248" t="str">
        <f>IFERROR(VLOOKUP(A331,'2.Datos'!$A$3:$X$100,6,FALSE),"La celda tiene formula")</f>
        <v>La celda tiene formula</v>
      </c>
      <c r="C331" s="248"/>
      <c r="D331" s="248"/>
      <c r="E331" s="248"/>
      <c r="F331" s="248"/>
      <c r="G331" s="293" t="str">
        <f t="shared" si="7"/>
        <v xml:space="preserve">Evidencia: 
Frecuencia de aplicación: 
Responsable de aplicación: </v>
      </c>
    </row>
    <row r="332" spans="1:7" ht="36" x14ac:dyDescent="0.25">
      <c r="A332" s="248"/>
      <c r="B332" s="248" t="str">
        <f>IFERROR(VLOOKUP(A332,'2.Datos'!$A$3:$X$100,6,FALSE),"La celda tiene formula")</f>
        <v>La celda tiene formula</v>
      </c>
      <c r="C332" s="248"/>
      <c r="D332" s="248"/>
      <c r="E332" s="248"/>
      <c r="F332" s="248"/>
      <c r="G332" s="293" t="str">
        <f t="shared" si="7"/>
        <v xml:space="preserve">Evidencia: 
Frecuencia de aplicación: 
Responsable de aplicación: </v>
      </c>
    </row>
    <row r="333" spans="1:7" ht="36" x14ac:dyDescent="0.25">
      <c r="A333" s="248"/>
      <c r="B333" s="248" t="str">
        <f>IFERROR(VLOOKUP(A333,'2.Datos'!$A$3:$X$100,6,FALSE),"La celda tiene formula")</f>
        <v>La celda tiene formula</v>
      </c>
      <c r="C333" s="248"/>
      <c r="D333" s="248"/>
      <c r="E333" s="248"/>
      <c r="F333" s="248"/>
      <c r="G333" s="293" t="str">
        <f t="shared" si="7"/>
        <v xml:space="preserve">Evidencia: 
Frecuencia de aplicación: 
Responsable de aplicación: </v>
      </c>
    </row>
    <row r="334" spans="1:7" ht="36" x14ac:dyDescent="0.25">
      <c r="A334" s="248"/>
      <c r="B334" s="248" t="str">
        <f>IFERROR(VLOOKUP(A334,'2.Datos'!$A$3:$X$100,6,FALSE),"La celda tiene formula")</f>
        <v>La celda tiene formula</v>
      </c>
      <c r="C334" s="248"/>
      <c r="D334" s="248"/>
      <c r="E334" s="248"/>
      <c r="F334" s="248"/>
      <c r="G334" s="293" t="str">
        <f t="shared" si="7"/>
        <v xml:space="preserve">Evidencia: 
Frecuencia de aplicación: 
Responsable de aplicación: </v>
      </c>
    </row>
    <row r="335" spans="1:7" ht="36" x14ac:dyDescent="0.25">
      <c r="A335" s="248"/>
      <c r="B335" s="248" t="str">
        <f>IFERROR(VLOOKUP(A335,'2.Datos'!$A$3:$X$100,6,FALSE),"La celda tiene formula")</f>
        <v>La celda tiene formula</v>
      </c>
      <c r="C335" s="248"/>
      <c r="D335" s="248"/>
      <c r="E335" s="248"/>
      <c r="F335" s="248"/>
      <c r="G335" s="293" t="str">
        <f t="shared" si="7"/>
        <v xml:space="preserve">Evidencia: 
Frecuencia de aplicación: 
Responsable de aplicación: </v>
      </c>
    </row>
    <row r="336" spans="1:7" ht="36" x14ac:dyDescent="0.25">
      <c r="A336" s="248"/>
      <c r="B336" s="248" t="str">
        <f>IFERROR(VLOOKUP(A336,'2.Datos'!$A$3:$X$100,6,FALSE),"La celda tiene formula")</f>
        <v>La celda tiene formula</v>
      </c>
      <c r="C336" s="248"/>
      <c r="D336" s="248"/>
      <c r="E336" s="248"/>
      <c r="F336" s="248"/>
      <c r="G336" s="293" t="str">
        <f t="shared" si="7"/>
        <v xml:space="preserve">Evidencia: 
Frecuencia de aplicación: 
Responsable de aplicación: </v>
      </c>
    </row>
    <row r="337" spans="1:7" ht="36" x14ac:dyDescent="0.25">
      <c r="A337" s="248"/>
      <c r="B337" s="248" t="str">
        <f>IFERROR(VLOOKUP(A337,'2.Datos'!$A$3:$X$100,6,FALSE),"La celda tiene formula")</f>
        <v>La celda tiene formula</v>
      </c>
      <c r="C337" s="248"/>
      <c r="D337" s="248"/>
      <c r="E337" s="248"/>
      <c r="F337" s="248"/>
      <c r="G337" s="293" t="str">
        <f t="shared" si="7"/>
        <v xml:space="preserve">Evidencia: 
Frecuencia de aplicación: 
Responsable de aplicación: </v>
      </c>
    </row>
    <row r="338" spans="1:7" ht="36" x14ac:dyDescent="0.25">
      <c r="A338" s="248"/>
      <c r="B338" s="248" t="str">
        <f>IFERROR(VLOOKUP(A338,'2.Datos'!$A$3:$X$100,6,FALSE),"La celda tiene formula")</f>
        <v>La celda tiene formula</v>
      </c>
      <c r="C338" s="248"/>
      <c r="D338" s="248"/>
      <c r="E338" s="248"/>
      <c r="F338" s="248"/>
      <c r="G338" s="293" t="str">
        <f t="shared" si="7"/>
        <v xml:space="preserve">Evidencia: 
Frecuencia de aplicación: 
Responsable de aplicación: </v>
      </c>
    </row>
    <row r="339" spans="1:7" ht="36" x14ac:dyDescent="0.25">
      <c r="A339" s="248"/>
      <c r="B339" s="248" t="str">
        <f>IFERROR(VLOOKUP(A339,'2.Datos'!$A$3:$X$100,6,FALSE),"La celda tiene formula")</f>
        <v>La celda tiene formula</v>
      </c>
      <c r="C339" s="248"/>
      <c r="D339" s="248"/>
      <c r="E339" s="248"/>
      <c r="F339" s="248"/>
      <c r="G339" s="293" t="str">
        <f t="shared" si="7"/>
        <v xml:space="preserve">Evidencia: 
Frecuencia de aplicación: 
Responsable de aplicación: </v>
      </c>
    </row>
    <row r="340" spans="1:7" ht="36" x14ac:dyDescent="0.25">
      <c r="A340" s="248"/>
      <c r="B340" s="248" t="str">
        <f>IFERROR(VLOOKUP(A340,'2.Datos'!$A$3:$X$100,6,FALSE),"La celda tiene formula")</f>
        <v>La celda tiene formula</v>
      </c>
      <c r="C340" s="248"/>
      <c r="D340" s="248"/>
      <c r="E340" s="248"/>
      <c r="F340" s="248"/>
      <c r="G340" s="293" t="str">
        <f t="shared" si="7"/>
        <v xml:space="preserve">Evidencia: 
Frecuencia de aplicación: 
Responsable de aplicación: </v>
      </c>
    </row>
    <row r="341" spans="1:7" ht="36" x14ac:dyDescent="0.25">
      <c r="A341" s="248"/>
      <c r="B341" s="248" t="str">
        <f>IFERROR(VLOOKUP(A341,'2.Datos'!$A$3:$X$100,6,FALSE),"La celda tiene formula")</f>
        <v>La celda tiene formula</v>
      </c>
      <c r="C341" s="248"/>
      <c r="D341" s="248"/>
      <c r="E341" s="248"/>
      <c r="F341" s="248"/>
      <c r="G341" s="293" t="str">
        <f t="shared" si="7"/>
        <v xml:space="preserve">Evidencia: 
Frecuencia de aplicación: 
Responsable de aplicación: </v>
      </c>
    </row>
    <row r="342" spans="1:7" ht="36" x14ac:dyDescent="0.25">
      <c r="A342" s="248"/>
      <c r="B342" s="248" t="str">
        <f>IFERROR(VLOOKUP(A342,'2.Datos'!$A$3:$X$100,6,FALSE),"La celda tiene formula")</f>
        <v>La celda tiene formula</v>
      </c>
      <c r="C342" s="248"/>
      <c r="D342" s="248"/>
      <c r="E342" s="248"/>
      <c r="F342" s="248"/>
      <c r="G342" s="293" t="str">
        <f t="shared" si="7"/>
        <v xml:space="preserve">Evidencia: 
Frecuencia de aplicación: 
Responsable de aplicación: </v>
      </c>
    </row>
    <row r="343" spans="1:7" ht="36" x14ac:dyDescent="0.25">
      <c r="A343" s="248"/>
      <c r="B343" s="248" t="str">
        <f>IFERROR(VLOOKUP(A343,'2.Datos'!$A$3:$X$100,6,FALSE),"La celda tiene formula")</f>
        <v>La celda tiene formula</v>
      </c>
      <c r="C343" s="248"/>
      <c r="D343" s="248"/>
      <c r="E343" s="248"/>
      <c r="F343" s="248"/>
      <c r="G343" s="293" t="str">
        <f t="shared" si="7"/>
        <v xml:space="preserve">Evidencia: 
Frecuencia de aplicación: 
Responsable de aplicación: </v>
      </c>
    </row>
    <row r="344" spans="1:7" ht="36" x14ac:dyDescent="0.25">
      <c r="A344" s="248"/>
      <c r="B344" s="248" t="str">
        <f>IFERROR(VLOOKUP(A344,'2.Datos'!$A$3:$X$100,6,FALSE),"La celda tiene formula")</f>
        <v>La celda tiene formula</v>
      </c>
      <c r="C344" s="248"/>
      <c r="D344" s="248"/>
      <c r="E344" s="248"/>
      <c r="F344" s="248"/>
      <c r="G344" s="293" t="str">
        <f t="shared" si="7"/>
        <v xml:space="preserve">Evidencia: 
Frecuencia de aplicación: 
Responsable de aplicación: </v>
      </c>
    </row>
    <row r="345" spans="1:7" ht="36" x14ac:dyDescent="0.25">
      <c r="A345" s="248"/>
      <c r="B345" s="248" t="str">
        <f>IFERROR(VLOOKUP(A345,'2.Datos'!$A$3:$X$100,6,FALSE),"La celda tiene formula")</f>
        <v>La celda tiene formula</v>
      </c>
      <c r="C345" s="248"/>
      <c r="D345" s="248"/>
      <c r="E345" s="248"/>
      <c r="F345" s="248"/>
      <c r="G345" s="293" t="str">
        <f t="shared" si="7"/>
        <v xml:space="preserve">Evidencia: 
Frecuencia de aplicación: 
Responsable de aplicación: </v>
      </c>
    </row>
    <row r="346" spans="1:7" ht="36" x14ac:dyDescent="0.25">
      <c r="A346" s="248"/>
      <c r="B346" s="248" t="str">
        <f>IFERROR(VLOOKUP(A346,'2.Datos'!$A$3:$X$100,6,FALSE),"La celda tiene formula")</f>
        <v>La celda tiene formula</v>
      </c>
      <c r="C346" s="248"/>
      <c r="D346" s="248"/>
      <c r="E346" s="248"/>
      <c r="F346" s="248"/>
      <c r="G346" s="293" t="str">
        <f t="shared" si="7"/>
        <v xml:space="preserve">Evidencia: 
Frecuencia de aplicación: 
Responsable de aplicación: </v>
      </c>
    </row>
    <row r="347" spans="1:7" ht="36" x14ac:dyDescent="0.25">
      <c r="A347" s="248"/>
      <c r="B347" s="248" t="str">
        <f>IFERROR(VLOOKUP(A347,'2.Datos'!$A$3:$X$100,6,FALSE),"La celda tiene formula")</f>
        <v>La celda tiene formula</v>
      </c>
      <c r="C347" s="248"/>
      <c r="D347" s="248"/>
      <c r="E347" s="248"/>
      <c r="F347" s="248"/>
      <c r="G347" s="293" t="str">
        <f t="shared" si="7"/>
        <v xml:space="preserve">Evidencia: 
Frecuencia de aplicación: 
Responsable de aplicación: </v>
      </c>
    </row>
    <row r="348" spans="1:7" ht="36" x14ac:dyDescent="0.25">
      <c r="A348" s="248"/>
      <c r="B348" s="248" t="str">
        <f>IFERROR(VLOOKUP(A348,'2.Datos'!$A$3:$X$100,6,FALSE),"La celda tiene formula")</f>
        <v>La celda tiene formula</v>
      </c>
      <c r="C348" s="248"/>
      <c r="D348" s="248"/>
      <c r="E348" s="248"/>
      <c r="F348" s="248"/>
      <c r="G348" s="293" t="str">
        <f t="shared" si="7"/>
        <v xml:space="preserve">Evidencia: 
Frecuencia de aplicación: 
Responsable de aplicación: </v>
      </c>
    </row>
    <row r="349" spans="1:7" ht="36" x14ac:dyDescent="0.25">
      <c r="A349" s="248"/>
      <c r="B349" s="248" t="str">
        <f>IFERROR(VLOOKUP(A349,'2.Datos'!$A$3:$X$100,6,FALSE),"La celda tiene formula")</f>
        <v>La celda tiene formula</v>
      </c>
      <c r="C349" s="248"/>
      <c r="D349" s="248"/>
      <c r="E349" s="248"/>
      <c r="F349" s="248"/>
      <c r="G349" s="293" t="str">
        <f t="shared" si="7"/>
        <v xml:space="preserve">Evidencia: 
Frecuencia de aplicación: 
Responsable de aplicación: </v>
      </c>
    </row>
    <row r="350" spans="1:7" ht="36" x14ac:dyDescent="0.25">
      <c r="A350" s="248"/>
      <c r="B350" s="248" t="str">
        <f>IFERROR(VLOOKUP(A350,'2.Datos'!$A$3:$X$100,6,FALSE),"La celda tiene formula")</f>
        <v>La celda tiene formula</v>
      </c>
      <c r="C350" s="248"/>
      <c r="D350" s="248"/>
      <c r="E350" s="248"/>
      <c r="F350" s="248"/>
      <c r="G350" s="293" t="str">
        <f t="shared" si="7"/>
        <v xml:space="preserve">Evidencia: 
Frecuencia de aplicación: 
Responsable de aplicación: </v>
      </c>
    </row>
    <row r="351" spans="1:7" ht="36" x14ac:dyDescent="0.25">
      <c r="A351" s="248"/>
      <c r="B351" s="248" t="str">
        <f>IFERROR(VLOOKUP(A351,'2.Datos'!$A$3:$X$100,6,FALSE),"La celda tiene formula")</f>
        <v>La celda tiene formula</v>
      </c>
      <c r="C351" s="248"/>
      <c r="D351" s="248"/>
      <c r="E351" s="248"/>
      <c r="F351" s="248"/>
      <c r="G351" s="293" t="str">
        <f t="shared" si="7"/>
        <v xml:space="preserve">Evidencia: 
Frecuencia de aplicación: 
Responsable de aplicación: </v>
      </c>
    </row>
    <row r="352" spans="1:7" ht="36" x14ac:dyDescent="0.25">
      <c r="A352" s="248"/>
      <c r="B352" s="248" t="str">
        <f>IFERROR(VLOOKUP(A352,'2.Datos'!$A$3:$X$100,6,FALSE),"La celda tiene formula")</f>
        <v>La celda tiene formula</v>
      </c>
      <c r="C352" s="248"/>
      <c r="D352" s="248"/>
      <c r="E352" s="248"/>
      <c r="F352" s="248"/>
      <c r="G352" s="293" t="str">
        <f t="shared" si="7"/>
        <v xml:space="preserve">Evidencia: 
Frecuencia de aplicación: 
Responsable de aplicación: </v>
      </c>
    </row>
    <row r="353" spans="1:7" ht="36" x14ac:dyDescent="0.25">
      <c r="A353" s="248"/>
      <c r="B353" s="248" t="str">
        <f>IFERROR(VLOOKUP(A353,'2.Datos'!$A$3:$X$100,6,FALSE),"La celda tiene formula")</f>
        <v>La celda tiene formula</v>
      </c>
      <c r="C353" s="248"/>
      <c r="D353" s="248"/>
      <c r="E353" s="248"/>
      <c r="F353" s="248"/>
      <c r="G353" s="293" t="str">
        <f t="shared" si="7"/>
        <v xml:space="preserve">Evidencia: 
Frecuencia de aplicación: 
Responsable de aplicación: </v>
      </c>
    </row>
    <row r="354" spans="1:7" ht="36" x14ac:dyDescent="0.25">
      <c r="A354" s="248"/>
      <c r="B354" s="248" t="str">
        <f>IFERROR(VLOOKUP(A354,'2.Datos'!$A$3:$X$100,6,FALSE),"La celda tiene formula")</f>
        <v>La celda tiene formula</v>
      </c>
      <c r="C354" s="248"/>
      <c r="D354" s="248"/>
      <c r="E354" s="248"/>
      <c r="F354" s="248"/>
      <c r="G354" s="293" t="str">
        <f t="shared" ref="G354:G417" si="8">CONCATENATE($D$1,": ",D354,CHAR(10),$E$1,": ",E354,CHAR(10),$F$1,": ",F354)</f>
        <v xml:space="preserve">Evidencia: 
Frecuencia de aplicación: 
Responsable de aplicación: </v>
      </c>
    </row>
    <row r="355" spans="1:7" ht="36" x14ac:dyDescent="0.25">
      <c r="A355" s="248"/>
      <c r="B355" s="248" t="str">
        <f>IFERROR(VLOOKUP(A355,'2.Datos'!$A$3:$X$100,6,FALSE),"La celda tiene formula")</f>
        <v>La celda tiene formula</v>
      </c>
      <c r="C355" s="248"/>
      <c r="D355" s="248"/>
      <c r="E355" s="248"/>
      <c r="F355" s="248"/>
      <c r="G355" s="293" t="str">
        <f t="shared" si="8"/>
        <v xml:space="preserve">Evidencia: 
Frecuencia de aplicación: 
Responsable de aplicación: </v>
      </c>
    </row>
    <row r="356" spans="1:7" ht="36" x14ac:dyDescent="0.25">
      <c r="A356" s="248"/>
      <c r="B356" s="248" t="str">
        <f>IFERROR(VLOOKUP(A356,'2.Datos'!$A$3:$X$100,6,FALSE),"La celda tiene formula")</f>
        <v>La celda tiene formula</v>
      </c>
      <c r="C356" s="248"/>
      <c r="D356" s="248"/>
      <c r="E356" s="248"/>
      <c r="F356" s="248"/>
      <c r="G356" s="293" t="str">
        <f t="shared" si="8"/>
        <v xml:space="preserve">Evidencia: 
Frecuencia de aplicación: 
Responsable de aplicación: </v>
      </c>
    </row>
    <row r="357" spans="1:7" ht="36" x14ac:dyDescent="0.25">
      <c r="A357" s="248"/>
      <c r="B357" s="248" t="str">
        <f>IFERROR(VLOOKUP(A357,'2.Datos'!$A$3:$X$100,6,FALSE),"La celda tiene formula")</f>
        <v>La celda tiene formula</v>
      </c>
      <c r="C357" s="248"/>
      <c r="D357" s="248"/>
      <c r="E357" s="248"/>
      <c r="F357" s="248"/>
      <c r="G357" s="293" t="str">
        <f t="shared" si="8"/>
        <v xml:space="preserve">Evidencia: 
Frecuencia de aplicación: 
Responsable de aplicación: </v>
      </c>
    </row>
    <row r="358" spans="1:7" ht="36" x14ac:dyDescent="0.25">
      <c r="A358" s="248"/>
      <c r="B358" s="248" t="str">
        <f>IFERROR(VLOOKUP(A358,'2.Datos'!$A$3:$X$100,6,FALSE),"La celda tiene formula")</f>
        <v>La celda tiene formula</v>
      </c>
      <c r="C358" s="248"/>
      <c r="D358" s="248"/>
      <c r="E358" s="248"/>
      <c r="F358" s="248"/>
      <c r="G358" s="293" t="str">
        <f t="shared" si="8"/>
        <v xml:space="preserve">Evidencia: 
Frecuencia de aplicación: 
Responsable de aplicación: </v>
      </c>
    </row>
    <row r="359" spans="1:7" ht="36" x14ac:dyDescent="0.25">
      <c r="A359" s="248"/>
      <c r="B359" s="248" t="str">
        <f>IFERROR(VLOOKUP(A359,'2.Datos'!$A$3:$X$100,6,FALSE),"La celda tiene formula")</f>
        <v>La celda tiene formula</v>
      </c>
      <c r="C359" s="248"/>
      <c r="D359" s="248"/>
      <c r="E359" s="248"/>
      <c r="F359" s="248"/>
      <c r="G359" s="293" t="str">
        <f t="shared" si="8"/>
        <v xml:space="preserve">Evidencia: 
Frecuencia de aplicación: 
Responsable de aplicación: </v>
      </c>
    </row>
    <row r="360" spans="1:7" ht="36" x14ac:dyDescent="0.25">
      <c r="A360" s="248"/>
      <c r="B360" s="248" t="str">
        <f>IFERROR(VLOOKUP(A360,'2.Datos'!$A$3:$X$100,6,FALSE),"La celda tiene formula")</f>
        <v>La celda tiene formula</v>
      </c>
      <c r="C360" s="248"/>
      <c r="D360" s="248"/>
      <c r="E360" s="248"/>
      <c r="F360" s="248"/>
      <c r="G360" s="293" t="str">
        <f t="shared" si="8"/>
        <v xml:space="preserve">Evidencia: 
Frecuencia de aplicación: 
Responsable de aplicación: </v>
      </c>
    </row>
    <row r="361" spans="1:7" ht="36" x14ac:dyDescent="0.25">
      <c r="A361" s="248"/>
      <c r="B361" s="248" t="str">
        <f>IFERROR(VLOOKUP(A361,'2.Datos'!$A$3:$X$100,6,FALSE),"La celda tiene formula")</f>
        <v>La celda tiene formula</v>
      </c>
      <c r="C361" s="248"/>
      <c r="D361" s="248"/>
      <c r="E361" s="248"/>
      <c r="F361" s="248"/>
      <c r="G361" s="293" t="str">
        <f t="shared" si="8"/>
        <v xml:space="preserve">Evidencia: 
Frecuencia de aplicación: 
Responsable de aplicación: </v>
      </c>
    </row>
    <row r="362" spans="1:7" ht="36" x14ac:dyDescent="0.25">
      <c r="A362" s="248"/>
      <c r="B362" s="248" t="str">
        <f>IFERROR(VLOOKUP(A362,'2.Datos'!$A$3:$X$100,6,FALSE),"La celda tiene formula")</f>
        <v>La celda tiene formula</v>
      </c>
      <c r="C362" s="248"/>
      <c r="D362" s="248"/>
      <c r="E362" s="248"/>
      <c r="F362" s="248"/>
      <c r="G362" s="293" t="str">
        <f t="shared" si="8"/>
        <v xml:space="preserve">Evidencia: 
Frecuencia de aplicación: 
Responsable de aplicación: </v>
      </c>
    </row>
    <row r="363" spans="1:7" ht="36" x14ac:dyDescent="0.25">
      <c r="A363" s="248"/>
      <c r="B363" s="248" t="str">
        <f>IFERROR(VLOOKUP(A363,'2.Datos'!$A$3:$X$100,6,FALSE),"La celda tiene formula")</f>
        <v>La celda tiene formula</v>
      </c>
      <c r="C363" s="248"/>
      <c r="D363" s="248"/>
      <c r="E363" s="248"/>
      <c r="F363" s="248"/>
      <c r="G363" s="293" t="str">
        <f t="shared" si="8"/>
        <v xml:space="preserve">Evidencia: 
Frecuencia de aplicación: 
Responsable de aplicación: </v>
      </c>
    </row>
    <row r="364" spans="1:7" ht="36" x14ac:dyDescent="0.25">
      <c r="A364" s="248"/>
      <c r="B364" s="248" t="str">
        <f>IFERROR(VLOOKUP(A364,'2.Datos'!$A$3:$X$100,6,FALSE),"La celda tiene formula")</f>
        <v>La celda tiene formula</v>
      </c>
      <c r="C364" s="248"/>
      <c r="D364" s="248"/>
      <c r="E364" s="248"/>
      <c r="F364" s="248"/>
      <c r="G364" s="293" t="str">
        <f t="shared" si="8"/>
        <v xml:space="preserve">Evidencia: 
Frecuencia de aplicación: 
Responsable de aplicación: </v>
      </c>
    </row>
    <row r="365" spans="1:7" ht="36" x14ac:dyDescent="0.25">
      <c r="A365" s="248"/>
      <c r="B365" s="248" t="str">
        <f>IFERROR(VLOOKUP(A365,'2.Datos'!$A$3:$X$100,6,FALSE),"La celda tiene formula")</f>
        <v>La celda tiene formula</v>
      </c>
      <c r="C365" s="248"/>
      <c r="D365" s="248"/>
      <c r="E365" s="248"/>
      <c r="F365" s="248"/>
      <c r="G365" s="293" t="str">
        <f t="shared" si="8"/>
        <v xml:space="preserve">Evidencia: 
Frecuencia de aplicación: 
Responsable de aplicación: </v>
      </c>
    </row>
    <row r="366" spans="1:7" ht="36" x14ac:dyDescent="0.25">
      <c r="A366" s="248"/>
      <c r="B366" s="248" t="str">
        <f>IFERROR(VLOOKUP(A366,'2.Datos'!$A$3:$X$100,6,FALSE),"La celda tiene formula")</f>
        <v>La celda tiene formula</v>
      </c>
      <c r="C366" s="248"/>
      <c r="D366" s="248"/>
      <c r="E366" s="248"/>
      <c r="F366" s="248"/>
      <c r="G366" s="293" t="str">
        <f t="shared" si="8"/>
        <v xml:space="preserve">Evidencia: 
Frecuencia de aplicación: 
Responsable de aplicación: </v>
      </c>
    </row>
    <row r="367" spans="1:7" ht="36" x14ac:dyDescent="0.25">
      <c r="A367" s="248"/>
      <c r="B367" s="248" t="str">
        <f>IFERROR(VLOOKUP(A367,'2.Datos'!$A$3:$X$100,6,FALSE),"La celda tiene formula")</f>
        <v>La celda tiene formula</v>
      </c>
      <c r="C367" s="248"/>
      <c r="D367" s="248"/>
      <c r="E367" s="248"/>
      <c r="F367" s="248"/>
      <c r="G367" s="293" t="str">
        <f t="shared" si="8"/>
        <v xml:space="preserve">Evidencia: 
Frecuencia de aplicación: 
Responsable de aplicación: </v>
      </c>
    </row>
    <row r="368" spans="1:7" ht="36" x14ac:dyDescent="0.25">
      <c r="A368" s="248"/>
      <c r="B368" s="248" t="str">
        <f>IFERROR(VLOOKUP(A368,'2.Datos'!$A$3:$X$100,6,FALSE),"La celda tiene formula")</f>
        <v>La celda tiene formula</v>
      </c>
      <c r="C368" s="248"/>
      <c r="D368" s="248"/>
      <c r="E368" s="248"/>
      <c r="F368" s="248"/>
      <c r="G368" s="293" t="str">
        <f t="shared" si="8"/>
        <v xml:space="preserve">Evidencia: 
Frecuencia de aplicación: 
Responsable de aplicación: </v>
      </c>
    </row>
    <row r="369" spans="1:7" ht="36" x14ac:dyDescent="0.25">
      <c r="A369" s="248"/>
      <c r="B369" s="248" t="str">
        <f>IFERROR(VLOOKUP(A369,'2.Datos'!$A$3:$X$100,6,FALSE),"La celda tiene formula")</f>
        <v>La celda tiene formula</v>
      </c>
      <c r="C369" s="248"/>
      <c r="D369" s="248"/>
      <c r="E369" s="248"/>
      <c r="F369" s="248"/>
      <c r="G369" s="293" t="str">
        <f t="shared" si="8"/>
        <v xml:space="preserve">Evidencia: 
Frecuencia de aplicación: 
Responsable de aplicación: </v>
      </c>
    </row>
    <row r="370" spans="1:7" ht="36" x14ac:dyDescent="0.25">
      <c r="A370" s="248"/>
      <c r="B370" s="248" t="str">
        <f>IFERROR(VLOOKUP(A370,'2.Datos'!$A$3:$X$100,6,FALSE),"La celda tiene formula")</f>
        <v>La celda tiene formula</v>
      </c>
      <c r="C370" s="248"/>
      <c r="D370" s="248"/>
      <c r="E370" s="248"/>
      <c r="F370" s="248"/>
      <c r="G370" s="293" t="str">
        <f t="shared" si="8"/>
        <v xml:space="preserve">Evidencia: 
Frecuencia de aplicación: 
Responsable de aplicación: </v>
      </c>
    </row>
    <row r="371" spans="1:7" ht="36" x14ac:dyDescent="0.25">
      <c r="A371" s="248"/>
      <c r="B371" s="248" t="str">
        <f>IFERROR(VLOOKUP(A371,'2.Datos'!$A$3:$X$100,6,FALSE),"La celda tiene formula")</f>
        <v>La celda tiene formula</v>
      </c>
      <c r="C371" s="248"/>
      <c r="D371" s="248"/>
      <c r="E371" s="248"/>
      <c r="F371" s="248"/>
      <c r="G371" s="293" t="str">
        <f t="shared" si="8"/>
        <v xml:space="preserve">Evidencia: 
Frecuencia de aplicación: 
Responsable de aplicación: </v>
      </c>
    </row>
    <row r="372" spans="1:7" ht="36" x14ac:dyDescent="0.25">
      <c r="A372" s="248"/>
      <c r="B372" s="248" t="str">
        <f>IFERROR(VLOOKUP(A372,'2.Datos'!$A$3:$X$100,6,FALSE),"La celda tiene formula")</f>
        <v>La celda tiene formula</v>
      </c>
      <c r="C372" s="248"/>
      <c r="D372" s="248"/>
      <c r="E372" s="248"/>
      <c r="F372" s="248"/>
      <c r="G372" s="293" t="str">
        <f t="shared" si="8"/>
        <v xml:space="preserve">Evidencia: 
Frecuencia de aplicación: 
Responsable de aplicación: </v>
      </c>
    </row>
    <row r="373" spans="1:7" ht="36" x14ac:dyDescent="0.25">
      <c r="A373" s="248"/>
      <c r="B373" s="248" t="str">
        <f>IFERROR(VLOOKUP(A373,'2.Datos'!$A$3:$X$100,6,FALSE),"La celda tiene formula")</f>
        <v>La celda tiene formula</v>
      </c>
      <c r="C373" s="248"/>
      <c r="D373" s="248"/>
      <c r="E373" s="248"/>
      <c r="F373" s="248"/>
      <c r="G373" s="293" t="str">
        <f t="shared" si="8"/>
        <v xml:space="preserve">Evidencia: 
Frecuencia de aplicación: 
Responsable de aplicación: </v>
      </c>
    </row>
    <row r="374" spans="1:7" ht="36" x14ac:dyDescent="0.25">
      <c r="A374" s="248"/>
      <c r="B374" s="248" t="str">
        <f>IFERROR(VLOOKUP(A374,'2.Datos'!$A$3:$X$100,6,FALSE),"La celda tiene formula")</f>
        <v>La celda tiene formula</v>
      </c>
      <c r="C374" s="248"/>
      <c r="D374" s="248"/>
      <c r="E374" s="248"/>
      <c r="F374" s="248"/>
      <c r="G374" s="293" t="str">
        <f t="shared" si="8"/>
        <v xml:space="preserve">Evidencia: 
Frecuencia de aplicación: 
Responsable de aplicación: </v>
      </c>
    </row>
    <row r="375" spans="1:7" ht="36" x14ac:dyDescent="0.25">
      <c r="A375" s="248"/>
      <c r="B375" s="248" t="str">
        <f>IFERROR(VLOOKUP(A375,'2.Datos'!$A$3:$X$100,6,FALSE),"La celda tiene formula")</f>
        <v>La celda tiene formula</v>
      </c>
      <c r="C375" s="248"/>
      <c r="D375" s="248"/>
      <c r="E375" s="248"/>
      <c r="F375" s="248"/>
      <c r="G375" s="293" t="str">
        <f t="shared" si="8"/>
        <v xml:space="preserve">Evidencia: 
Frecuencia de aplicación: 
Responsable de aplicación: </v>
      </c>
    </row>
    <row r="376" spans="1:7" ht="36" x14ac:dyDescent="0.25">
      <c r="A376" s="248"/>
      <c r="B376" s="248" t="str">
        <f>IFERROR(VLOOKUP(A376,'2.Datos'!$A$3:$X$100,6,FALSE),"La celda tiene formula")</f>
        <v>La celda tiene formula</v>
      </c>
      <c r="C376" s="248"/>
      <c r="D376" s="248"/>
      <c r="E376" s="248"/>
      <c r="F376" s="248"/>
      <c r="G376" s="293" t="str">
        <f t="shared" si="8"/>
        <v xml:space="preserve">Evidencia: 
Frecuencia de aplicación: 
Responsable de aplicación: </v>
      </c>
    </row>
    <row r="377" spans="1:7" ht="36" x14ac:dyDescent="0.25">
      <c r="A377" s="248"/>
      <c r="B377" s="248" t="str">
        <f>IFERROR(VLOOKUP(A377,'2.Datos'!$A$3:$X$100,6,FALSE),"La celda tiene formula")</f>
        <v>La celda tiene formula</v>
      </c>
      <c r="C377" s="248"/>
      <c r="D377" s="248"/>
      <c r="E377" s="248"/>
      <c r="F377" s="248"/>
      <c r="G377" s="293" t="str">
        <f t="shared" si="8"/>
        <v xml:space="preserve">Evidencia: 
Frecuencia de aplicación: 
Responsable de aplicación: </v>
      </c>
    </row>
    <row r="378" spans="1:7" ht="36" x14ac:dyDescent="0.25">
      <c r="A378" s="248"/>
      <c r="B378" s="248" t="str">
        <f>IFERROR(VLOOKUP(A378,'2.Datos'!$A$3:$X$100,6,FALSE),"La celda tiene formula")</f>
        <v>La celda tiene formula</v>
      </c>
      <c r="C378" s="248"/>
      <c r="D378" s="248"/>
      <c r="E378" s="248"/>
      <c r="F378" s="248"/>
      <c r="G378" s="293" t="str">
        <f t="shared" si="8"/>
        <v xml:space="preserve">Evidencia: 
Frecuencia de aplicación: 
Responsable de aplicación: </v>
      </c>
    </row>
    <row r="379" spans="1:7" ht="36" x14ac:dyDescent="0.25">
      <c r="A379" s="248"/>
      <c r="B379" s="248" t="str">
        <f>IFERROR(VLOOKUP(A379,'2.Datos'!$A$3:$X$100,6,FALSE),"La celda tiene formula")</f>
        <v>La celda tiene formula</v>
      </c>
      <c r="C379" s="248"/>
      <c r="D379" s="248"/>
      <c r="E379" s="248"/>
      <c r="F379" s="248"/>
      <c r="G379" s="293" t="str">
        <f t="shared" si="8"/>
        <v xml:space="preserve">Evidencia: 
Frecuencia de aplicación: 
Responsable de aplicación: </v>
      </c>
    </row>
    <row r="380" spans="1:7" ht="36" x14ac:dyDescent="0.25">
      <c r="A380" s="248"/>
      <c r="B380" s="248" t="str">
        <f>IFERROR(VLOOKUP(A380,'2.Datos'!$A$3:$X$100,6,FALSE),"La celda tiene formula")</f>
        <v>La celda tiene formula</v>
      </c>
      <c r="C380" s="248"/>
      <c r="D380" s="248"/>
      <c r="E380" s="248"/>
      <c r="F380" s="248"/>
      <c r="G380" s="293" t="str">
        <f t="shared" si="8"/>
        <v xml:space="preserve">Evidencia: 
Frecuencia de aplicación: 
Responsable de aplicación: </v>
      </c>
    </row>
    <row r="381" spans="1:7" ht="36" x14ac:dyDescent="0.25">
      <c r="A381" s="248"/>
      <c r="B381" s="248" t="str">
        <f>IFERROR(VLOOKUP(A381,'2.Datos'!$A$3:$X$100,6,FALSE),"La celda tiene formula")</f>
        <v>La celda tiene formula</v>
      </c>
      <c r="C381" s="248"/>
      <c r="D381" s="248"/>
      <c r="E381" s="248"/>
      <c r="F381" s="248"/>
      <c r="G381" s="293" t="str">
        <f t="shared" si="8"/>
        <v xml:space="preserve">Evidencia: 
Frecuencia de aplicación: 
Responsable de aplicación: </v>
      </c>
    </row>
    <row r="382" spans="1:7" ht="36" x14ac:dyDescent="0.25">
      <c r="A382" s="248"/>
      <c r="B382" s="248" t="str">
        <f>IFERROR(VLOOKUP(A382,'2.Datos'!$A$3:$X$100,6,FALSE),"La celda tiene formula")</f>
        <v>La celda tiene formula</v>
      </c>
      <c r="C382" s="248"/>
      <c r="D382" s="248"/>
      <c r="E382" s="248"/>
      <c r="F382" s="248"/>
      <c r="G382" s="293" t="str">
        <f t="shared" si="8"/>
        <v xml:space="preserve">Evidencia: 
Frecuencia de aplicación: 
Responsable de aplicación: </v>
      </c>
    </row>
    <row r="383" spans="1:7" ht="36" x14ac:dyDescent="0.25">
      <c r="A383" s="248"/>
      <c r="B383" s="248" t="str">
        <f>IFERROR(VLOOKUP(A383,'2.Datos'!$A$3:$X$100,6,FALSE),"La celda tiene formula")</f>
        <v>La celda tiene formula</v>
      </c>
      <c r="C383" s="248"/>
      <c r="D383" s="248"/>
      <c r="E383" s="248"/>
      <c r="F383" s="248"/>
      <c r="G383" s="293" t="str">
        <f t="shared" si="8"/>
        <v xml:space="preserve">Evidencia: 
Frecuencia de aplicación: 
Responsable de aplicación: </v>
      </c>
    </row>
    <row r="384" spans="1:7" ht="36" x14ac:dyDescent="0.25">
      <c r="A384" s="248"/>
      <c r="B384" s="248" t="str">
        <f>IFERROR(VLOOKUP(A384,'2.Datos'!$A$3:$X$100,6,FALSE),"La celda tiene formula")</f>
        <v>La celda tiene formula</v>
      </c>
      <c r="C384" s="248"/>
      <c r="D384" s="248"/>
      <c r="E384" s="248"/>
      <c r="F384" s="248"/>
      <c r="G384" s="293" t="str">
        <f t="shared" si="8"/>
        <v xml:space="preserve">Evidencia: 
Frecuencia de aplicación: 
Responsable de aplicación: </v>
      </c>
    </row>
    <row r="385" spans="1:7" ht="36" x14ac:dyDescent="0.25">
      <c r="A385" s="248"/>
      <c r="B385" s="248" t="str">
        <f>IFERROR(VLOOKUP(A385,'2.Datos'!$A$3:$X$100,6,FALSE),"La celda tiene formula")</f>
        <v>La celda tiene formula</v>
      </c>
      <c r="C385" s="248"/>
      <c r="D385" s="248"/>
      <c r="E385" s="248"/>
      <c r="F385" s="248"/>
      <c r="G385" s="293" t="str">
        <f t="shared" si="8"/>
        <v xml:space="preserve">Evidencia: 
Frecuencia de aplicación: 
Responsable de aplicación: </v>
      </c>
    </row>
    <row r="386" spans="1:7" ht="36" x14ac:dyDescent="0.25">
      <c r="A386" s="248"/>
      <c r="B386" s="248" t="str">
        <f>IFERROR(VLOOKUP(A386,'2.Datos'!$A$3:$X$100,6,FALSE),"La celda tiene formula")</f>
        <v>La celda tiene formula</v>
      </c>
      <c r="C386" s="248"/>
      <c r="D386" s="248"/>
      <c r="E386" s="248"/>
      <c r="F386" s="248"/>
      <c r="G386" s="293" t="str">
        <f t="shared" si="8"/>
        <v xml:space="preserve">Evidencia: 
Frecuencia de aplicación: 
Responsable de aplicación: </v>
      </c>
    </row>
    <row r="387" spans="1:7" ht="36" x14ac:dyDescent="0.25">
      <c r="A387" s="248"/>
      <c r="B387" s="248" t="str">
        <f>IFERROR(VLOOKUP(A387,'2.Datos'!$A$3:$X$100,6,FALSE),"La celda tiene formula")</f>
        <v>La celda tiene formula</v>
      </c>
      <c r="C387" s="248"/>
      <c r="D387" s="248"/>
      <c r="E387" s="248"/>
      <c r="F387" s="248"/>
      <c r="G387" s="293" t="str">
        <f t="shared" si="8"/>
        <v xml:space="preserve">Evidencia: 
Frecuencia de aplicación: 
Responsable de aplicación: </v>
      </c>
    </row>
    <row r="388" spans="1:7" ht="36" x14ac:dyDescent="0.25">
      <c r="A388" s="248"/>
      <c r="B388" s="248" t="str">
        <f>IFERROR(VLOOKUP(A388,'2.Datos'!$A$3:$X$100,6,FALSE),"La celda tiene formula")</f>
        <v>La celda tiene formula</v>
      </c>
      <c r="C388" s="248"/>
      <c r="D388" s="248"/>
      <c r="E388" s="248"/>
      <c r="F388" s="248"/>
      <c r="G388" s="293" t="str">
        <f t="shared" si="8"/>
        <v xml:space="preserve">Evidencia: 
Frecuencia de aplicación: 
Responsable de aplicación: </v>
      </c>
    </row>
    <row r="389" spans="1:7" ht="36" x14ac:dyDescent="0.25">
      <c r="A389" s="248"/>
      <c r="B389" s="248" t="str">
        <f>IFERROR(VLOOKUP(A389,'2.Datos'!$A$3:$X$100,6,FALSE),"La celda tiene formula")</f>
        <v>La celda tiene formula</v>
      </c>
      <c r="C389" s="248"/>
      <c r="D389" s="248"/>
      <c r="E389" s="248"/>
      <c r="F389" s="248"/>
      <c r="G389" s="293" t="str">
        <f t="shared" si="8"/>
        <v xml:space="preserve">Evidencia: 
Frecuencia de aplicación: 
Responsable de aplicación: </v>
      </c>
    </row>
    <row r="390" spans="1:7" ht="36" x14ac:dyDescent="0.25">
      <c r="A390" s="248"/>
      <c r="B390" s="248" t="str">
        <f>IFERROR(VLOOKUP(A390,'2.Datos'!$A$3:$X$100,6,FALSE),"La celda tiene formula")</f>
        <v>La celda tiene formula</v>
      </c>
      <c r="C390" s="248"/>
      <c r="D390" s="248"/>
      <c r="E390" s="248"/>
      <c r="F390" s="248"/>
      <c r="G390" s="293" t="str">
        <f t="shared" si="8"/>
        <v xml:space="preserve">Evidencia: 
Frecuencia de aplicación: 
Responsable de aplicación: </v>
      </c>
    </row>
    <row r="391" spans="1:7" ht="36" x14ac:dyDescent="0.25">
      <c r="A391" s="248"/>
      <c r="B391" s="248" t="str">
        <f>IFERROR(VLOOKUP(A391,'2.Datos'!$A$3:$X$100,6,FALSE),"La celda tiene formula")</f>
        <v>La celda tiene formula</v>
      </c>
      <c r="C391" s="248"/>
      <c r="D391" s="248"/>
      <c r="E391" s="248"/>
      <c r="F391" s="248"/>
      <c r="G391" s="293" t="str">
        <f t="shared" si="8"/>
        <v xml:space="preserve">Evidencia: 
Frecuencia de aplicación: 
Responsable de aplicación: </v>
      </c>
    </row>
    <row r="392" spans="1:7" ht="36" x14ac:dyDescent="0.25">
      <c r="A392" s="248"/>
      <c r="B392" s="248" t="str">
        <f>IFERROR(VLOOKUP(A392,'2.Datos'!$A$3:$X$100,6,FALSE),"La celda tiene formula")</f>
        <v>La celda tiene formula</v>
      </c>
      <c r="C392" s="248"/>
      <c r="D392" s="248"/>
      <c r="E392" s="248"/>
      <c r="F392" s="248"/>
      <c r="G392" s="293" t="str">
        <f t="shared" si="8"/>
        <v xml:space="preserve">Evidencia: 
Frecuencia de aplicación: 
Responsable de aplicación: </v>
      </c>
    </row>
    <row r="393" spans="1:7" ht="36" x14ac:dyDescent="0.25">
      <c r="A393" s="248"/>
      <c r="B393" s="248" t="str">
        <f>IFERROR(VLOOKUP(A393,'2.Datos'!$A$3:$X$100,6,FALSE),"La celda tiene formula")</f>
        <v>La celda tiene formula</v>
      </c>
      <c r="C393" s="248"/>
      <c r="D393" s="248"/>
      <c r="E393" s="248"/>
      <c r="F393" s="248"/>
      <c r="G393" s="293" t="str">
        <f t="shared" si="8"/>
        <v xml:space="preserve">Evidencia: 
Frecuencia de aplicación: 
Responsable de aplicación: </v>
      </c>
    </row>
    <row r="394" spans="1:7" ht="36" x14ac:dyDescent="0.25">
      <c r="A394" s="248"/>
      <c r="B394" s="248" t="str">
        <f>IFERROR(VLOOKUP(A394,'2.Datos'!$A$3:$X$100,6,FALSE),"La celda tiene formula")</f>
        <v>La celda tiene formula</v>
      </c>
      <c r="C394" s="248"/>
      <c r="D394" s="248"/>
      <c r="E394" s="248"/>
      <c r="F394" s="248"/>
      <c r="G394" s="293" t="str">
        <f t="shared" si="8"/>
        <v xml:space="preserve">Evidencia: 
Frecuencia de aplicación: 
Responsable de aplicación: </v>
      </c>
    </row>
    <row r="395" spans="1:7" ht="36" x14ac:dyDescent="0.25">
      <c r="A395" s="248"/>
      <c r="B395" s="248" t="str">
        <f>IFERROR(VLOOKUP(A395,'2.Datos'!$A$3:$X$100,6,FALSE),"La celda tiene formula")</f>
        <v>La celda tiene formula</v>
      </c>
      <c r="C395" s="248"/>
      <c r="D395" s="248"/>
      <c r="E395" s="248"/>
      <c r="F395" s="248"/>
      <c r="G395" s="293" t="str">
        <f t="shared" si="8"/>
        <v xml:space="preserve">Evidencia: 
Frecuencia de aplicación: 
Responsable de aplicación: </v>
      </c>
    </row>
    <row r="396" spans="1:7" ht="36" x14ac:dyDescent="0.25">
      <c r="A396" s="248"/>
      <c r="B396" s="248" t="str">
        <f>IFERROR(VLOOKUP(A396,'2.Datos'!$A$3:$X$100,6,FALSE),"La celda tiene formula")</f>
        <v>La celda tiene formula</v>
      </c>
      <c r="C396" s="248"/>
      <c r="D396" s="248"/>
      <c r="E396" s="248"/>
      <c r="F396" s="248"/>
      <c r="G396" s="293" t="str">
        <f t="shared" si="8"/>
        <v xml:space="preserve">Evidencia: 
Frecuencia de aplicación: 
Responsable de aplicación: </v>
      </c>
    </row>
    <row r="397" spans="1:7" ht="36" x14ac:dyDescent="0.25">
      <c r="A397" s="248"/>
      <c r="B397" s="248" t="str">
        <f>IFERROR(VLOOKUP(A397,'2.Datos'!$A$3:$X$100,6,FALSE),"La celda tiene formula")</f>
        <v>La celda tiene formula</v>
      </c>
      <c r="C397" s="248"/>
      <c r="D397" s="248"/>
      <c r="E397" s="248"/>
      <c r="F397" s="248"/>
      <c r="G397" s="293" t="str">
        <f t="shared" si="8"/>
        <v xml:space="preserve">Evidencia: 
Frecuencia de aplicación: 
Responsable de aplicación: </v>
      </c>
    </row>
    <row r="398" spans="1:7" ht="36" x14ac:dyDescent="0.25">
      <c r="A398" s="248"/>
      <c r="B398" s="248" t="str">
        <f>IFERROR(VLOOKUP(A398,'2.Datos'!$A$3:$X$100,6,FALSE),"La celda tiene formula")</f>
        <v>La celda tiene formula</v>
      </c>
      <c r="C398" s="248"/>
      <c r="D398" s="248"/>
      <c r="E398" s="248"/>
      <c r="F398" s="248"/>
      <c r="G398" s="293" t="str">
        <f t="shared" si="8"/>
        <v xml:space="preserve">Evidencia: 
Frecuencia de aplicación: 
Responsable de aplicación: </v>
      </c>
    </row>
    <row r="399" spans="1:7" ht="36" x14ac:dyDescent="0.25">
      <c r="A399" s="248"/>
      <c r="B399" s="248" t="str">
        <f>IFERROR(VLOOKUP(A399,'2.Datos'!$A$3:$X$100,6,FALSE),"La celda tiene formula")</f>
        <v>La celda tiene formula</v>
      </c>
      <c r="C399" s="248"/>
      <c r="D399" s="248"/>
      <c r="E399" s="248"/>
      <c r="F399" s="248"/>
      <c r="G399" s="293" t="str">
        <f t="shared" si="8"/>
        <v xml:space="preserve">Evidencia: 
Frecuencia de aplicación: 
Responsable de aplicación: </v>
      </c>
    </row>
    <row r="400" spans="1:7" ht="36" x14ac:dyDescent="0.25">
      <c r="A400" s="248"/>
      <c r="B400" s="248" t="str">
        <f>IFERROR(VLOOKUP(A400,'2.Datos'!$A$3:$X$100,6,FALSE),"La celda tiene formula")</f>
        <v>La celda tiene formula</v>
      </c>
      <c r="C400" s="248"/>
      <c r="D400" s="248"/>
      <c r="E400" s="248"/>
      <c r="F400" s="248"/>
      <c r="G400" s="293" t="str">
        <f t="shared" si="8"/>
        <v xml:space="preserve">Evidencia: 
Frecuencia de aplicación: 
Responsable de aplicación: </v>
      </c>
    </row>
    <row r="401" spans="1:7" ht="36" x14ac:dyDescent="0.25">
      <c r="A401" s="248"/>
      <c r="B401" s="248" t="str">
        <f>IFERROR(VLOOKUP(A401,'2.Datos'!$A$3:$X$100,6,FALSE),"La celda tiene formula")</f>
        <v>La celda tiene formula</v>
      </c>
      <c r="C401" s="248"/>
      <c r="D401" s="248"/>
      <c r="E401" s="248"/>
      <c r="F401" s="248"/>
      <c r="G401" s="293" t="str">
        <f t="shared" si="8"/>
        <v xml:space="preserve">Evidencia: 
Frecuencia de aplicación: 
Responsable de aplicación: </v>
      </c>
    </row>
    <row r="402" spans="1:7" ht="36" x14ac:dyDescent="0.25">
      <c r="A402" s="248"/>
      <c r="B402" s="248" t="str">
        <f>IFERROR(VLOOKUP(A402,'2.Datos'!$A$3:$X$100,6,FALSE),"La celda tiene formula")</f>
        <v>La celda tiene formula</v>
      </c>
      <c r="C402" s="248"/>
      <c r="D402" s="248"/>
      <c r="E402" s="248"/>
      <c r="F402" s="248"/>
      <c r="G402" s="293" t="str">
        <f t="shared" si="8"/>
        <v xml:space="preserve">Evidencia: 
Frecuencia de aplicación: 
Responsable de aplicación: </v>
      </c>
    </row>
    <row r="403" spans="1:7" ht="36" x14ac:dyDescent="0.25">
      <c r="A403" s="248"/>
      <c r="B403" s="248" t="str">
        <f>IFERROR(VLOOKUP(A403,'2.Datos'!$A$3:$X$100,6,FALSE),"La celda tiene formula")</f>
        <v>La celda tiene formula</v>
      </c>
      <c r="C403" s="248"/>
      <c r="D403" s="248"/>
      <c r="E403" s="248"/>
      <c r="F403" s="248"/>
      <c r="G403" s="293" t="str">
        <f t="shared" si="8"/>
        <v xml:space="preserve">Evidencia: 
Frecuencia de aplicación: 
Responsable de aplicación: </v>
      </c>
    </row>
    <row r="404" spans="1:7" ht="36" x14ac:dyDescent="0.25">
      <c r="A404" s="248"/>
      <c r="B404" s="248" t="str">
        <f>IFERROR(VLOOKUP(A404,'2.Datos'!$A$3:$X$100,6,FALSE),"La celda tiene formula")</f>
        <v>La celda tiene formula</v>
      </c>
      <c r="C404" s="248"/>
      <c r="D404" s="248"/>
      <c r="E404" s="248"/>
      <c r="F404" s="248"/>
      <c r="G404" s="293" t="str">
        <f t="shared" si="8"/>
        <v xml:space="preserve">Evidencia: 
Frecuencia de aplicación: 
Responsable de aplicación: </v>
      </c>
    </row>
    <row r="405" spans="1:7" ht="36" x14ac:dyDescent="0.25">
      <c r="A405" s="248"/>
      <c r="B405" s="248" t="str">
        <f>IFERROR(VLOOKUP(A405,'2.Datos'!$A$3:$X$100,6,FALSE),"La celda tiene formula")</f>
        <v>La celda tiene formula</v>
      </c>
      <c r="C405" s="248"/>
      <c r="D405" s="248"/>
      <c r="E405" s="248"/>
      <c r="F405" s="248"/>
      <c r="G405" s="293" t="str">
        <f t="shared" si="8"/>
        <v xml:space="preserve">Evidencia: 
Frecuencia de aplicación: 
Responsable de aplicación: </v>
      </c>
    </row>
    <row r="406" spans="1:7" ht="36" x14ac:dyDescent="0.25">
      <c r="A406" s="248"/>
      <c r="B406" s="248" t="str">
        <f>IFERROR(VLOOKUP(A406,'2.Datos'!$A$3:$X$100,6,FALSE),"La celda tiene formula")</f>
        <v>La celda tiene formula</v>
      </c>
      <c r="C406" s="248"/>
      <c r="D406" s="248"/>
      <c r="E406" s="248"/>
      <c r="F406" s="248"/>
      <c r="G406" s="293" t="str">
        <f t="shared" si="8"/>
        <v xml:space="preserve">Evidencia: 
Frecuencia de aplicación: 
Responsable de aplicación: </v>
      </c>
    </row>
    <row r="407" spans="1:7" ht="36" x14ac:dyDescent="0.25">
      <c r="A407" s="248"/>
      <c r="B407" s="248" t="str">
        <f>IFERROR(VLOOKUP(A407,'2.Datos'!$A$3:$X$100,6,FALSE),"La celda tiene formula")</f>
        <v>La celda tiene formula</v>
      </c>
      <c r="C407" s="248"/>
      <c r="D407" s="248"/>
      <c r="E407" s="248"/>
      <c r="F407" s="248"/>
      <c r="G407" s="293" t="str">
        <f t="shared" si="8"/>
        <v xml:space="preserve">Evidencia: 
Frecuencia de aplicación: 
Responsable de aplicación: </v>
      </c>
    </row>
    <row r="408" spans="1:7" ht="36" x14ac:dyDescent="0.25">
      <c r="A408" s="248"/>
      <c r="B408" s="248" t="str">
        <f>IFERROR(VLOOKUP(A408,'2.Datos'!$A$3:$X$100,6,FALSE),"La celda tiene formula")</f>
        <v>La celda tiene formula</v>
      </c>
      <c r="C408" s="248"/>
      <c r="D408" s="248"/>
      <c r="E408" s="248"/>
      <c r="F408" s="248"/>
      <c r="G408" s="293" t="str">
        <f t="shared" si="8"/>
        <v xml:space="preserve">Evidencia: 
Frecuencia de aplicación: 
Responsable de aplicación: </v>
      </c>
    </row>
    <row r="409" spans="1:7" ht="36" x14ac:dyDescent="0.25">
      <c r="A409" s="248"/>
      <c r="B409" s="248" t="str">
        <f>IFERROR(VLOOKUP(A409,'2.Datos'!$A$3:$X$100,6,FALSE),"La celda tiene formula")</f>
        <v>La celda tiene formula</v>
      </c>
      <c r="C409" s="248"/>
      <c r="D409" s="248"/>
      <c r="E409" s="248"/>
      <c r="F409" s="248"/>
      <c r="G409" s="293" t="str">
        <f t="shared" si="8"/>
        <v xml:space="preserve">Evidencia: 
Frecuencia de aplicación: 
Responsable de aplicación: </v>
      </c>
    </row>
    <row r="410" spans="1:7" ht="36" x14ac:dyDescent="0.25">
      <c r="A410" s="248"/>
      <c r="B410" s="248" t="str">
        <f>IFERROR(VLOOKUP(A410,'2.Datos'!$A$3:$X$100,6,FALSE),"La celda tiene formula")</f>
        <v>La celda tiene formula</v>
      </c>
      <c r="C410" s="248"/>
      <c r="D410" s="248"/>
      <c r="E410" s="248"/>
      <c r="F410" s="248"/>
      <c r="G410" s="293" t="str">
        <f t="shared" si="8"/>
        <v xml:space="preserve">Evidencia: 
Frecuencia de aplicación: 
Responsable de aplicación: </v>
      </c>
    </row>
    <row r="411" spans="1:7" ht="36" x14ac:dyDescent="0.25">
      <c r="A411" s="248"/>
      <c r="B411" s="248" t="str">
        <f>IFERROR(VLOOKUP(A411,'2.Datos'!$A$3:$X$100,6,FALSE),"La celda tiene formula")</f>
        <v>La celda tiene formula</v>
      </c>
      <c r="C411" s="248"/>
      <c r="D411" s="248"/>
      <c r="E411" s="248"/>
      <c r="F411" s="248"/>
      <c r="G411" s="293" t="str">
        <f t="shared" si="8"/>
        <v xml:space="preserve">Evidencia: 
Frecuencia de aplicación: 
Responsable de aplicación: </v>
      </c>
    </row>
    <row r="412" spans="1:7" ht="36" x14ac:dyDescent="0.25">
      <c r="A412" s="248"/>
      <c r="B412" s="248" t="str">
        <f>IFERROR(VLOOKUP(A412,'2.Datos'!$A$3:$X$100,6,FALSE),"La celda tiene formula")</f>
        <v>La celda tiene formula</v>
      </c>
      <c r="C412" s="248"/>
      <c r="D412" s="248"/>
      <c r="E412" s="248"/>
      <c r="F412" s="248"/>
      <c r="G412" s="293" t="str">
        <f t="shared" si="8"/>
        <v xml:space="preserve">Evidencia: 
Frecuencia de aplicación: 
Responsable de aplicación: </v>
      </c>
    </row>
    <row r="413" spans="1:7" ht="36" x14ac:dyDescent="0.25">
      <c r="A413" s="248"/>
      <c r="B413" s="248" t="str">
        <f>IFERROR(VLOOKUP(A413,'2.Datos'!$A$3:$X$100,6,FALSE),"La celda tiene formula")</f>
        <v>La celda tiene formula</v>
      </c>
      <c r="C413" s="248"/>
      <c r="D413" s="248"/>
      <c r="E413" s="248"/>
      <c r="F413" s="248"/>
      <c r="G413" s="293" t="str">
        <f t="shared" si="8"/>
        <v xml:space="preserve">Evidencia: 
Frecuencia de aplicación: 
Responsable de aplicación: </v>
      </c>
    </row>
    <row r="414" spans="1:7" ht="36" x14ac:dyDescent="0.25">
      <c r="A414" s="248"/>
      <c r="B414" s="248" t="str">
        <f>IFERROR(VLOOKUP(A414,'2.Datos'!$A$3:$X$100,6,FALSE),"La celda tiene formula")</f>
        <v>La celda tiene formula</v>
      </c>
      <c r="C414" s="248"/>
      <c r="D414" s="248"/>
      <c r="E414" s="248"/>
      <c r="F414" s="248"/>
      <c r="G414" s="293" t="str">
        <f t="shared" si="8"/>
        <v xml:space="preserve">Evidencia: 
Frecuencia de aplicación: 
Responsable de aplicación: </v>
      </c>
    </row>
    <row r="415" spans="1:7" ht="36" x14ac:dyDescent="0.25">
      <c r="A415" s="248"/>
      <c r="B415" s="248" t="str">
        <f>IFERROR(VLOOKUP(A415,'2.Datos'!$A$3:$X$100,6,FALSE),"La celda tiene formula")</f>
        <v>La celda tiene formula</v>
      </c>
      <c r="C415" s="248"/>
      <c r="D415" s="248"/>
      <c r="E415" s="248"/>
      <c r="F415" s="248"/>
      <c r="G415" s="293" t="str">
        <f t="shared" si="8"/>
        <v xml:space="preserve">Evidencia: 
Frecuencia de aplicación: 
Responsable de aplicación: </v>
      </c>
    </row>
    <row r="416" spans="1:7" ht="36" x14ac:dyDescent="0.25">
      <c r="A416" s="248"/>
      <c r="B416" s="248" t="str">
        <f>IFERROR(VLOOKUP(A416,'2.Datos'!$A$3:$X$100,6,FALSE),"La celda tiene formula")</f>
        <v>La celda tiene formula</v>
      </c>
      <c r="C416" s="248"/>
      <c r="D416" s="248"/>
      <c r="E416" s="248"/>
      <c r="F416" s="248"/>
      <c r="G416" s="293" t="str">
        <f t="shared" si="8"/>
        <v xml:space="preserve">Evidencia: 
Frecuencia de aplicación: 
Responsable de aplicación: </v>
      </c>
    </row>
    <row r="417" spans="1:7" ht="36" x14ac:dyDescent="0.25">
      <c r="A417" s="248"/>
      <c r="B417" s="248" t="str">
        <f>IFERROR(VLOOKUP(A417,'2.Datos'!$A$3:$X$100,6,FALSE),"La celda tiene formula")</f>
        <v>La celda tiene formula</v>
      </c>
      <c r="C417" s="248"/>
      <c r="D417" s="248"/>
      <c r="E417" s="248"/>
      <c r="F417" s="248"/>
      <c r="G417" s="293" t="str">
        <f t="shared" si="8"/>
        <v xml:space="preserve">Evidencia: 
Frecuencia de aplicación: 
Responsable de aplicación: </v>
      </c>
    </row>
    <row r="418" spans="1:7" ht="36" x14ac:dyDescent="0.25">
      <c r="A418" s="248"/>
      <c r="B418" s="248" t="str">
        <f>IFERROR(VLOOKUP(A418,'2.Datos'!$A$3:$X$100,6,FALSE),"La celda tiene formula")</f>
        <v>La celda tiene formula</v>
      </c>
      <c r="C418" s="248"/>
      <c r="D418" s="248"/>
      <c r="E418" s="248"/>
      <c r="F418" s="248"/>
      <c r="G418" s="293" t="str">
        <f t="shared" ref="G418:G481" si="9">CONCATENATE($D$1,": ",D418,CHAR(10),$E$1,": ",E418,CHAR(10),$F$1,": ",F418)</f>
        <v xml:space="preserve">Evidencia: 
Frecuencia de aplicación: 
Responsable de aplicación: </v>
      </c>
    </row>
    <row r="419" spans="1:7" ht="36" x14ac:dyDescent="0.25">
      <c r="A419" s="248"/>
      <c r="B419" s="248" t="str">
        <f>IFERROR(VLOOKUP(A419,'2.Datos'!$A$3:$X$100,6,FALSE),"La celda tiene formula")</f>
        <v>La celda tiene formula</v>
      </c>
      <c r="C419" s="248"/>
      <c r="D419" s="248"/>
      <c r="E419" s="248"/>
      <c r="F419" s="248"/>
      <c r="G419" s="293" t="str">
        <f t="shared" si="9"/>
        <v xml:space="preserve">Evidencia: 
Frecuencia de aplicación: 
Responsable de aplicación: </v>
      </c>
    </row>
    <row r="420" spans="1:7" ht="36" x14ac:dyDescent="0.25">
      <c r="A420" s="248"/>
      <c r="B420" s="248" t="str">
        <f>IFERROR(VLOOKUP(A420,'2.Datos'!$A$3:$X$100,6,FALSE),"La celda tiene formula")</f>
        <v>La celda tiene formula</v>
      </c>
      <c r="C420" s="248"/>
      <c r="D420" s="248"/>
      <c r="E420" s="248"/>
      <c r="F420" s="248"/>
      <c r="G420" s="293" t="str">
        <f t="shared" si="9"/>
        <v xml:space="preserve">Evidencia: 
Frecuencia de aplicación: 
Responsable de aplicación: </v>
      </c>
    </row>
    <row r="421" spans="1:7" ht="36" x14ac:dyDescent="0.25">
      <c r="A421" s="248"/>
      <c r="B421" s="248" t="str">
        <f>IFERROR(VLOOKUP(A421,'2.Datos'!$A$3:$X$100,6,FALSE),"La celda tiene formula")</f>
        <v>La celda tiene formula</v>
      </c>
      <c r="C421" s="248"/>
      <c r="D421" s="248"/>
      <c r="E421" s="248"/>
      <c r="F421" s="248"/>
      <c r="G421" s="293" t="str">
        <f t="shared" si="9"/>
        <v xml:space="preserve">Evidencia: 
Frecuencia de aplicación: 
Responsable de aplicación: </v>
      </c>
    </row>
    <row r="422" spans="1:7" ht="36" x14ac:dyDescent="0.25">
      <c r="A422" s="248"/>
      <c r="B422" s="248" t="str">
        <f>IFERROR(VLOOKUP(A422,'2.Datos'!$A$3:$X$100,6,FALSE),"La celda tiene formula")</f>
        <v>La celda tiene formula</v>
      </c>
      <c r="C422" s="248"/>
      <c r="D422" s="248"/>
      <c r="E422" s="248"/>
      <c r="F422" s="248"/>
      <c r="G422" s="293" t="str">
        <f t="shared" si="9"/>
        <v xml:space="preserve">Evidencia: 
Frecuencia de aplicación: 
Responsable de aplicación: </v>
      </c>
    </row>
    <row r="423" spans="1:7" ht="36" x14ac:dyDescent="0.25">
      <c r="A423" s="248"/>
      <c r="B423" s="248" t="str">
        <f>IFERROR(VLOOKUP(A423,'2.Datos'!$A$3:$X$100,6,FALSE),"La celda tiene formula")</f>
        <v>La celda tiene formula</v>
      </c>
      <c r="C423" s="248"/>
      <c r="D423" s="248"/>
      <c r="E423" s="248"/>
      <c r="F423" s="248"/>
      <c r="G423" s="293" t="str">
        <f t="shared" si="9"/>
        <v xml:space="preserve">Evidencia: 
Frecuencia de aplicación: 
Responsable de aplicación: </v>
      </c>
    </row>
    <row r="424" spans="1:7" ht="36" x14ac:dyDescent="0.25">
      <c r="A424" s="248"/>
      <c r="B424" s="248" t="str">
        <f>IFERROR(VLOOKUP(A424,'2.Datos'!$A$3:$X$100,6,FALSE),"La celda tiene formula")</f>
        <v>La celda tiene formula</v>
      </c>
      <c r="C424" s="248"/>
      <c r="D424" s="248"/>
      <c r="E424" s="248"/>
      <c r="F424" s="248"/>
      <c r="G424" s="293" t="str">
        <f t="shared" si="9"/>
        <v xml:space="preserve">Evidencia: 
Frecuencia de aplicación: 
Responsable de aplicación: </v>
      </c>
    </row>
    <row r="425" spans="1:7" ht="36" x14ac:dyDescent="0.25">
      <c r="A425" s="248"/>
      <c r="B425" s="248" t="str">
        <f>IFERROR(VLOOKUP(A425,'2.Datos'!$A$3:$X$100,6,FALSE),"La celda tiene formula")</f>
        <v>La celda tiene formula</v>
      </c>
      <c r="C425" s="248"/>
      <c r="D425" s="248"/>
      <c r="E425" s="248"/>
      <c r="F425" s="248"/>
      <c r="G425" s="293" t="str">
        <f t="shared" si="9"/>
        <v xml:space="preserve">Evidencia: 
Frecuencia de aplicación: 
Responsable de aplicación: </v>
      </c>
    </row>
    <row r="426" spans="1:7" ht="36" x14ac:dyDescent="0.25">
      <c r="A426" s="248"/>
      <c r="B426" s="248" t="str">
        <f>IFERROR(VLOOKUP(A426,'2.Datos'!$A$3:$X$100,6,FALSE),"La celda tiene formula")</f>
        <v>La celda tiene formula</v>
      </c>
      <c r="C426" s="248"/>
      <c r="D426" s="248"/>
      <c r="E426" s="248"/>
      <c r="F426" s="248"/>
      <c r="G426" s="293" t="str">
        <f t="shared" si="9"/>
        <v xml:space="preserve">Evidencia: 
Frecuencia de aplicación: 
Responsable de aplicación: </v>
      </c>
    </row>
    <row r="427" spans="1:7" ht="36" x14ac:dyDescent="0.25">
      <c r="A427" s="248"/>
      <c r="B427" s="248" t="str">
        <f>IFERROR(VLOOKUP(A427,'2.Datos'!$A$3:$X$100,6,FALSE),"La celda tiene formula")</f>
        <v>La celda tiene formula</v>
      </c>
      <c r="C427" s="248"/>
      <c r="D427" s="248"/>
      <c r="E427" s="248"/>
      <c r="F427" s="248"/>
      <c r="G427" s="293" t="str">
        <f t="shared" si="9"/>
        <v xml:space="preserve">Evidencia: 
Frecuencia de aplicación: 
Responsable de aplicación: </v>
      </c>
    </row>
    <row r="428" spans="1:7" ht="36" x14ac:dyDescent="0.25">
      <c r="A428" s="248"/>
      <c r="B428" s="248" t="str">
        <f>IFERROR(VLOOKUP(A428,'2.Datos'!$A$3:$X$100,6,FALSE),"La celda tiene formula")</f>
        <v>La celda tiene formula</v>
      </c>
      <c r="C428" s="248"/>
      <c r="D428" s="248"/>
      <c r="E428" s="248"/>
      <c r="F428" s="248"/>
      <c r="G428" s="293" t="str">
        <f t="shared" si="9"/>
        <v xml:space="preserve">Evidencia: 
Frecuencia de aplicación: 
Responsable de aplicación: </v>
      </c>
    </row>
    <row r="429" spans="1:7" ht="36" x14ac:dyDescent="0.25">
      <c r="A429" s="248"/>
      <c r="B429" s="248" t="str">
        <f>IFERROR(VLOOKUP(A429,'2.Datos'!$A$3:$X$100,6,FALSE),"La celda tiene formula")</f>
        <v>La celda tiene formula</v>
      </c>
      <c r="C429" s="248"/>
      <c r="D429" s="248"/>
      <c r="E429" s="248"/>
      <c r="F429" s="248"/>
      <c r="G429" s="293" t="str">
        <f t="shared" si="9"/>
        <v xml:space="preserve">Evidencia: 
Frecuencia de aplicación: 
Responsable de aplicación: </v>
      </c>
    </row>
    <row r="430" spans="1:7" ht="36" x14ac:dyDescent="0.25">
      <c r="A430" s="248"/>
      <c r="B430" s="248" t="str">
        <f>IFERROR(VLOOKUP(A430,'2.Datos'!$A$3:$X$100,6,FALSE),"La celda tiene formula")</f>
        <v>La celda tiene formula</v>
      </c>
      <c r="C430" s="248"/>
      <c r="D430" s="248"/>
      <c r="E430" s="248"/>
      <c r="F430" s="248"/>
      <c r="G430" s="293" t="str">
        <f t="shared" si="9"/>
        <v xml:space="preserve">Evidencia: 
Frecuencia de aplicación: 
Responsable de aplicación: </v>
      </c>
    </row>
    <row r="431" spans="1:7" ht="36" x14ac:dyDescent="0.25">
      <c r="A431" s="248"/>
      <c r="B431" s="248" t="str">
        <f>IFERROR(VLOOKUP(A431,'2.Datos'!$A$3:$X$100,6,FALSE),"La celda tiene formula")</f>
        <v>La celda tiene formula</v>
      </c>
      <c r="C431" s="248"/>
      <c r="D431" s="248"/>
      <c r="E431" s="248"/>
      <c r="F431" s="248"/>
      <c r="G431" s="293" t="str">
        <f t="shared" si="9"/>
        <v xml:space="preserve">Evidencia: 
Frecuencia de aplicación: 
Responsable de aplicación: </v>
      </c>
    </row>
    <row r="432" spans="1:7" ht="36" x14ac:dyDescent="0.25">
      <c r="A432" s="248"/>
      <c r="B432" s="248" t="str">
        <f>IFERROR(VLOOKUP(A432,'2.Datos'!$A$3:$X$100,6,FALSE),"La celda tiene formula")</f>
        <v>La celda tiene formula</v>
      </c>
      <c r="C432" s="248"/>
      <c r="D432" s="248"/>
      <c r="E432" s="248"/>
      <c r="F432" s="248"/>
      <c r="G432" s="293" t="str">
        <f t="shared" si="9"/>
        <v xml:space="preserve">Evidencia: 
Frecuencia de aplicación: 
Responsable de aplicación: </v>
      </c>
    </row>
    <row r="433" spans="1:7" ht="36" x14ac:dyDescent="0.25">
      <c r="A433" s="248"/>
      <c r="B433" s="248" t="str">
        <f>IFERROR(VLOOKUP(A433,'2.Datos'!$A$3:$X$100,6,FALSE),"La celda tiene formula")</f>
        <v>La celda tiene formula</v>
      </c>
      <c r="C433" s="248"/>
      <c r="D433" s="248"/>
      <c r="E433" s="248"/>
      <c r="F433" s="248"/>
      <c r="G433" s="293" t="str">
        <f t="shared" si="9"/>
        <v xml:space="preserve">Evidencia: 
Frecuencia de aplicación: 
Responsable de aplicación: </v>
      </c>
    </row>
    <row r="434" spans="1:7" ht="36" x14ac:dyDescent="0.25">
      <c r="A434" s="248"/>
      <c r="B434" s="248" t="str">
        <f>IFERROR(VLOOKUP(A434,'2.Datos'!$A$3:$X$100,6,FALSE),"La celda tiene formula")</f>
        <v>La celda tiene formula</v>
      </c>
      <c r="C434" s="248"/>
      <c r="D434" s="248"/>
      <c r="E434" s="248"/>
      <c r="F434" s="248"/>
      <c r="G434" s="293" t="str">
        <f t="shared" si="9"/>
        <v xml:space="preserve">Evidencia: 
Frecuencia de aplicación: 
Responsable de aplicación: </v>
      </c>
    </row>
    <row r="435" spans="1:7" ht="36" x14ac:dyDescent="0.25">
      <c r="A435" s="248"/>
      <c r="B435" s="248" t="str">
        <f>IFERROR(VLOOKUP(A435,'2.Datos'!$A$3:$X$100,6,FALSE),"La celda tiene formula")</f>
        <v>La celda tiene formula</v>
      </c>
      <c r="C435" s="248"/>
      <c r="D435" s="248"/>
      <c r="E435" s="248"/>
      <c r="F435" s="248"/>
      <c r="G435" s="293" t="str">
        <f t="shared" si="9"/>
        <v xml:space="preserve">Evidencia: 
Frecuencia de aplicación: 
Responsable de aplicación: </v>
      </c>
    </row>
    <row r="436" spans="1:7" ht="36" x14ac:dyDescent="0.25">
      <c r="A436" s="248"/>
      <c r="B436" s="248" t="str">
        <f>IFERROR(VLOOKUP(A436,'2.Datos'!$A$3:$X$100,6,FALSE),"La celda tiene formula")</f>
        <v>La celda tiene formula</v>
      </c>
      <c r="C436" s="248"/>
      <c r="D436" s="248"/>
      <c r="E436" s="248"/>
      <c r="F436" s="248"/>
      <c r="G436" s="293" t="str">
        <f t="shared" si="9"/>
        <v xml:space="preserve">Evidencia: 
Frecuencia de aplicación: 
Responsable de aplicación: </v>
      </c>
    </row>
    <row r="437" spans="1:7" ht="36" x14ac:dyDescent="0.25">
      <c r="A437" s="248"/>
      <c r="B437" s="248" t="str">
        <f>IFERROR(VLOOKUP(A437,'2.Datos'!$A$3:$X$100,6,FALSE),"La celda tiene formula")</f>
        <v>La celda tiene formula</v>
      </c>
      <c r="C437" s="248"/>
      <c r="D437" s="248"/>
      <c r="E437" s="248"/>
      <c r="F437" s="248"/>
      <c r="G437" s="293" t="str">
        <f t="shared" si="9"/>
        <v xml:space="preserve">Evidencia: 
Frecuencia de aplicación: 
Responsable de aplicación: </v>
      </c>
    </row>
    <row r="438" spans="1:7" ht="36" x14ac:dyDescent="0.25">
      <c r="A438" s="248"/>
      <c r="B438" s="248" t="str">
        <f>IFERROR(VLOOKUP(A438,'2.Datos'!$A$3:$X$100,6,FALSE),"La celda tiene formula")</f>
        <v>La celda tiene formula</v>
      </c>
      <c r="C438" s="248"/>
      <c r="D438" s="248"/>
      <c r="E438" s="248"/>
      <c r="F438" s="248"/>
      <c r="G438" s="293" t="str">
        <f t="shared" si="9"/>
        <v xml:space="preserve">Evidencia: 
Frecuencia de aplicación: 
Responsable de aplicación: </v>
      </c>
    </row>
    <row r="439" spans="1:7" ht="36" x14ac:dyDescent="0.25">
      <c r="A439" s="248"/>
      <c r="B439" s="248" t="str">
        <f>IFERROR(VLOOKUP(A439,'2.Datos'!$A$3:$X$100,6,FALSE),"La celda tiene formula")</f>
        <v>La celda tiene formula</v>
      </c>
      <c r="C439" s="248"/>
      <c r="D439" s="248"/>
      <c r="E439" s="248"/>
      <c r="F439" s="248"/>
      <c r="G439" s="293" t="str">
        <f t="shared" si="9"/>
        <v xml:space="preserve">Evidencia: 
Frecuencia de aplicación: 
Responsable de aplicación: </v>
      </c>
    </row>
    <row r="440" spans="1:7" ht="36" x14ac:dyDescent="0.25">
      <c r="A440" s="248"/>
      <c r="B440" s="248" t="str">
        <f>IFERROR(VLOOKUP(A440,'2.Datos'!$A$3:$X$100,6,FALSE),"La celda tiene formula")</f>
        <v>La celda tiene formula</v>
      </c>
      <c r="C440" s="248"/>
      <c r="D440" s="248"/>
      <c r="E440" s="248"/>
      <c r="F440" s="248"/>
      <c r="G440" s="293" t="str">
        <f t="shared" si="9"/>
        <v xml:space="preserve">Evidencia: 
Frecuencia de aplicación: 
Responsable de aplicación: </v>
      </c>
    </row>
    <row r="441" spans="1:7" ht="36" x14ac:dyDescent="0.25">
      <c r="A441" s="248"/>
      <c r="B441" s="248" t="str">
        <f>IFERROR(VLOOKUP(A441,'2.Datos'!$A$3:$X$100,6,FALSE),"La celda tiene formula")</f>
        <v>La celda tiene formula</v>
      </c>
      <c r="C441" s="248"/>
      <c r="D441" s="248"/>
      <c r="E441" s="248"/>
      <c r="F441" s="248"/>
      <c r="G441" s="293" t="str">
        <f t="shared" si="9"/>
        <v xml:space="preserve">Evidencia: 
Frecuencia de aplicación: 
Responsable de aplicación: </v>
      </c>
    </row>
    <row r="442" spans="1:7" ht="36" x14ac:dyDescent="0.25">
      <c r="A442" s="248"/>
      <c r="B442" s="248" t="str">
        <f>IFERROR(VLOOKUP(A442,'2.Datos'!$A$3:$X$100,6,FALSE),"La celda tiene formula")</f>
        <v>La celda tiene formula</v>
      </c>
      <c r="C442" s="248"/>
      <c r="D442" s="248"/>
      <c r="E442" s="248"/>
      <c r="F442" s="248"/>
      <c r="G442" s="293" t="str">
        <f t="shared" si="9"/>
        <v xml:space="preserve">Evidencia: 
Frecuencia de aplicación: 
Responsable de aplicación: </v>
      </c>
    </row>
    <row r="443" spans="1:7" ht="36" x14ac:dyDescent="0.25">
      <c r="A443" s="248"/>
      <c r="B443" s="248" t="str">
        <f>IFERROR(VLOOKUP(A443,'2.Datos'!$A$3:$X$100,6,FALSE),"La celda tiene formula")</f>
        <v>La celda tiene formula</v>
      </c>
      <c r="C443" s="248"/>
      <c r="D443" s="248"/>
      <c r="E443" s="248"/>
      <c r="F443" s="248"/>
      <c r="G443" s="293" t="str">
        <f t="shared" si="9"/>
        <v xml:space="preserve">Evidencia: 
Frecuencia de aplicación: 
Responsable de aplicación: </v>
      </c>
    </row>
    <row r="444" spans="1:7" ht="36" x14ac:dyDescent="0.25">
      <c r="A444" s="248"/>
      <c r="B444" s="248" t="str">
        <f>IFERROR(VLOOKUP(A444,'2.Datos'!$A$3:$X$100,6,FALSE),"La celda tiene formula")</f>
        <v>La celda tiene formula</v>
      </c>
      <c r="C444" s="248"/>
      <c r="D444" s="248"/>
      <c r="E444" s="248"/>
      <c r="F444" s="248"/>
      <c r="G444" s="293" t="str">
        <f t="shared" si="9"/>
        <v xml:space="preserve">Evidencia: 
Frecuencia de aplicación: 
Responsable de aplicación: </v>
      </c>
    </row>
    <row r="445" spans="1:7" ht="36" x14ac:dyDescent="0.25">
      <c r="A445" s="248"/>
      <c r="B445" s="248" t="str">
        <f>IFERROR(VLOOKUP(A445,'2.Datos'!$A$3:$X$100,6,FALSE),"La celda tiene formula")</f>
        <v>La celda tiene formula</v>
      </c>
      <c r="C445" s="248"/>
      <c r="D445" s="248"/>
      <c r="E445" s="248"/>
      <c r="F445" s="248"/>
      <c r="G445" s="293" t="str">
        <f t="shared" si="9"/>
        <v xml:space="preserve">Evidencia: 
Frecuencia de aplicación: 
Responsable de aplicación: </v>
      </c>
    </row>
    <row r="446" spans="1:7" ht="36" x14ac:dyDescent="0.25">
      <c r="A446" s="248"/>
      <c r="B446" s="248" t="str">
        <f>IFERROR(VLOOKUP(A446,'2.Datos'!$A$3:$X$100,6,FALSE),"La celda tiene formula")</f>
        <v>La celda tiene formula</v>
      </c>
      <c r="C446" s="248"/>
      <c r="D446" s="248"/>
      <c r="E446" s="248"/>
      <c r="F446" s="248"/>
      <c r="G446" s="293" t="str">
        <f t="shared" si="9"/>
        <v xml:space="preserve">Evidencia: 
Frecuencia de aplicación: 
Responsable de aplicación: </v>
      </c>
    </row>
    <row r="447" spans="1:7" ht="36" x14ac:dyDescent="0.25">
      <c r="A447" s="248"/>
      <c r="B447" s="248" t="str">
        <f>IFERROR(VLOOKUP(A447,'2.Datos'!$A$3:$X$100,6,FALSE),"La celda tiene formula")</f>
        <v>La celda tiene formula</v>
      </c>
      <c r="C447" s="248"/>
      <c r="D447" s="248"/>
      <c r="E447" s="248"/>
      <c r="F447" s="248"/>
      <c r="G447" s="293" t="str">
        <f t="shared" si="9"/>
        <v xml:space="preserve">Evidencia: 
Frecuencia de aplicación: 
Responsable de aplicación: </v>
      </c>
    </row>
    <row r="448" spans="1:7" ht="36" x14ac:dyDescent="0.25">
      <c r="A448" s="248"/>
      <c r="B448" s="248" t="str">
        <f>IFERROR(VLOOKUP(A448,'2.Datos'!$A$3:$X$100,6,FALSE),"La celda tiene formula")</f>
        <v>La celda tiene formula</v>
      </c>
      <c r="C448" s="248"/>
      <c r="D448" s="248"/>
      <c r="E448" s="248"/>
      <c r="F448" s="248"/>
      <c r="G448" s="293" t="str">
        <f t="shared" si="9"/>
        <v xml:space="preserve">Evidencia: 
Frecuencia de aplicación: 
Responsable de aplicación: </v>
      </c>
    </row>
    <row r="449" spans="1:7" ht="36" x14ac:dyDescent="0.25">
      <c r="A449" s="248"/>
      <c r="B449" s="248" t="str">
        <f>IFERROR(VLOOKUP(A449,'2.Datos'!$A$3:$X$100,6,FALSE),"La celda tiene formula")</f>
        <v>La celda tiene formula</v>
      </c>
      <c r="C449" s="248"/>
      <c r="D449" s="248"/>
      <c r="E449" s="248"/>
      <c r="F449" s="248"/>
      <c r="G449" s="293" t="str">
        <f t="shared" si="9"/>
        <v xml:space="preserve">Evidencia: 
Frecuencia de aplicación: 
Responsable de aplicación: </v>
      </c>
    </row>
    <row r="450" spans="1:7" ht="36" x14ac:dyDescent="0.25">
      <c r="A450" s="248"/>
      <c r="B450" s="248" t="str">
        <f>IFERROR(VLOOKUP(A450,'2.Datos'!$A$3:$X$100,6,FALSE),"La celda tiene formula")</f>
        <v>La celda tiene formula</v>
      </c>
      <c r="C450" s="248"/>
      <c r="D450" s="248"/>
      <c r="E450" s="248"/>
      <c r="F450" s="248"/>
      <c r="G450" s="293" t="str">
        <f t="shared" si="9"/>
        <v xml:space="preserve">Evidencia: 
Frecuencia de aplicación: 
Responsable de aplicación: </v>
      </c>
    </row>
    <row r="451" spans="1:7" ht="36" x14ac:dyDescent="0.25">
      <c r="A451" s="248"/>
      <c r="B451" s="248" t="str">
        <f>IFERROR(VLOOKUP(A451,'2.Datos'!$A$3:$X$100,6,FALSE),"La celda tiene formula")</f>
        <v>La celda tiene formula</v>
      </c>
      <c r="C451" s="248"/>
      <c r="D451" s="248"/>
      <c r="E451" s="248"/>
      <c r="F451" s="248"/>
      <c r="G451" s="293" t="str">
        <f t="shared" si="9"/>
        <v xml:space="preserve">Evidencia: 
Frecuencia de aplicación: 
Responsable de aplicación: </v>
      </c>
    </row>
    <row r="452" spans="1:7" ht="36" x14ac:dyDescent="0.25">
      <c r="A452" s="248"/>
      <c r="B452" s="248" t="str">
        <f>IFERROR(VLOOKUP(A452,'2.Datos'!$A$3:$X$100,6,FALSE),"La celda tiene formula")</f>
        <v>La celda tiene formula</v>
      </c>
      <c r="C452" s="248"/>
      <c r="D452" s="248"/>
      <c r="E452" s="248"/>
      <c r="F452" s="248"/>
      <c r="G452" s="293" t="str">
        <f t="shared" si="9"/>
        <v xml:space="preserve">Evidencia: 
Frecuencia de aplicación: 
Responsable de aplicación: </v>
      </c>
    </row>
    <row r="453" spans="1:7" ht="36" x14ac:dyDescent="0.25">
      <c r="A453" s="248"/>
      <c r="B453" s="248" t="str">
        <f>IFERROR(VLOOKUP(A453,'2.Datos'!$A$3:$X$100,6,FALSE),"La celda tiene formula")</f>
        <v>La celda tiene formula</v>
      </c>
      <c r="C453" s="248"/>
      <c r="D453" s="248"/>
      <c r="E453" s="248"/>
      <c r="F453" s="248"/>
      <c r="G453" s="293" t="str">
        <f t="shared" si="9"/>
        <v xml:space="preserve">Evidencia: 
Frecuencia de aplicación: 
Responsable de aplicación: </v>
      </c>
    </row>
    <row r="454" spans="1:7" ht="36" x14ac:dyDescent="0.25">
      <c r="A454" s="248"/>
      <c r="B454" s="248" t="str">
        <f>IFERROR(VLOOKUP(A454,'2.Datos'!$A$3:$X$100,6,FALSE),"La celda tiene formula")</f>
        <v>La celda tiene formula</v>
      </c>
      <c r="C454" s="248"/>
      <c r="D454" s="248"/>
      <c r="E454" s="248"/>
      <c r="F454" s="248"/>
      <c r="G454" s="293" t="str">
        <f t="shared" si="9"/>
        <v xml:space="preserve">Evidencia: 
Frecuencia de aplicación: 
Responsable de aplicación: </v>
      </c>
    </row>
    <row r="455" spans="1:7" ht="36" x14ac:dyDescent="0.25">
      <c r="A455" s="248"/>
      <c r="B455" s="248" t="str">
        <f>IFERROR(VLOOKUP(A455,'2.Datos'!$A$3:$X$100,6,FALSE),"La celda tiene formula")</f>
        <v>La celda tiene formula</v>
      </c>
      <c r="C455" s="248"/>
      <c r="D455" s="248"/>
      <c r="E455" s="248"/>
      <c r="F455" s="248"/>
      <c r="G455" s="293" t="str">
        <f t="shared" si="9"/>
        <v xml:space="preserve">Evidencia: 
Frecuencia de aplicación: 
Responsable de aplicación: </v>
      </c>
    </row>
    <row r="456" spans="1:7" ht="36" x14ac:dyDescent="0.25">
      <c r="A456" s="248"/>
      <c r="B456" s="248" t="str">
        <f>IFERROR(VLOOKUP(A456,'2.Datos'!$A$3:$X$100,6,FALSE),"La celda tiene formula")</f>
        <v>La celda tiene formula</v>
      </c>
      <c r="C456" s="248"/>
      <c r="D456" s="248"/>
      <c r="E456" s="248"/>
      <c r="F456" s="248"/>
      <c r="G456" s="293" t="str">
        <f t="shared" si="9"/>
        <v xml:space="preserve">Evidencia: 
Frecuencia de aplicación: 
Responsable de aplicación: </v>
      </c>
    </row>
    <row r="457" spans="1:7" ht="36" x14ac:dyDescent="0.25">
      <c r="A457" s="248"/>
      <c r="B457" s="248" t="str">
        <f>IFERROR(VLOOKUP(A457,'2.Datos'!$A$3:$X$100,6,FALSE),"La celda tiene formula")</f>
        <v>La celda tiene formula</v>
      </c>
      <c r="C457" s="248"/>
      <c r="D457" s="248"/>
      <c r="E457" s="248"/>
      <c r="F457" s="248"/>
      <c r="G457" s="293" t="str">
        <f t="shared" si="9"/>
        <v xml:space="preserve">Evidencia: 
Frecuencia de aplicación: 
Responsable de aplicación: </v>
      </c>
    </row>
    <row r="458" spans="1:7" ht="36" x14ac:dyDescent="0.25">
      <c r="A458" s="248"/>
      <c r="B458" s="248" t="str">
        <f>IFERROR(VLOOKUP(A458,'2.Datos'!$A$3:$X$100,6,FALSE),"La celda tiene formula")</f>
        <v>La celda tiene formula</v>
      </c>
      <c r="C458" s="248"/>
      <c r="D458" s="248"/>
      <c r="E458" s="248"/>
      <c r="F458" s="248"/>
      <c r="G458" s="293" t="str">
        <f t="shared" si="9"/>
        <v xml:space="preserve">Evidencia: 
Frecuencia de aplicación: 
Responsable de aplicación: </v>
      </c>
    </row>
    <row r="459" spans="1:7" ht="36" x14ac:dyDescent="0.25">
      <c r="A459" s="248"/>
      <c r="B459" s="248" t="str">
        <f>IFERROR(VLOOKUP(A459,'2.Datos'!$A$3:$X$100,6,FALSE),"La celda tiene formula")</f>
        <v>La celda tiene formula</v>
      </c>
      <c r="C459" s="248"/>
      <c r="D459" s="248"/>
      <c r="E459" s="248"/>
      <c r="F459" s="248"/>
      <c r="G459" s="293" t="str">
        <f t="shared" si="9"/>
        <v xml:space="preserve">Evidencia: 
Frecuencia de aplicación: 
Responsable de aplicación: </v>
      </c>
    </row>
    <row r="460" spans="1:7" ht="36" x14ac:dyDescent="0.25">
      <c r="A460" s="248"/>
      <c r="B460" s="248" t="str">
        <f>IFERROR(VLOOKUP(A460,'2.Datos'!$A$3:$X$100,6,FALSE),"La celda tiene formula")</f>
        <v>La celda tiene formula</v>
      </c>
      <c r="C460" s="248"/>
      <c r="D460" s="248"/>
      <c r="E460" s="248"/>
      <c r="F460" s="248"/>
      <c r="G460" s="293" t="str">
        <f t="shared" si="9"/>
        <v xml:space="preserve">Evidencia: 
Frecuencia de aplicación: 
Responsable de aplicación: </v>
      </c>
    </row>
    <row r="461" spans="1:7" ht="36" x14ac:dyDescent="0.25">
      <c r="A461" s="248"/>
      <c r="B461" s="248" t="str">
        <f>IFERROR(VLOOKUP(A461,'2.Datos'!$A$3:$X$100,6,FALSE),"La celda tiene formula")</f>
        <v>La celda tiene formula</v>
      </c>
      <c r="C461" s="248"/>
      <c r="D461" s="248"/>
      <c r="E461" s="248"/>
      <c r="F461" s="248"/>
      <c r="G461" s="293" t="str">
        <f t="shared" si="9"/>
        <v xml:space="preserve">Evidencia: 
Frecuencia de aplicación: 
Responsable de aplicación: </v>
      </c>
    </row>
    <row r="462" spans="1:7" ht="36" x14ac:dyDescent="0.25">
      <c r="A462" s="248"/>
      <c r="B462" s="248" t="str">
        <f>IFERROR(VLOOKUP(A462,'2.Datos'!$A$3:$X$100,6,FALSE),"La celda tiene formula")</f>
        <v>La celda tiene formula</v>
      </c>
      <c r="C462" s="248"/>
      <c r="D462" s="248"/>
      <c r="E462" s="248"/>
      <c r="F462" s="248"/>
      <c r="G462" s="293" t="str">
        <f t="shared" si="9"/>
        <v xml:space="preserve">Evidencia: 
Frecuencia de aplicación: 
Responsable de aplicación: </v>
      </c>
    </row>
    <row r="463" spans="1:7" ht="36" x14ac:dyDescent="0.25">
      <c r="A463" s="248"/>
      <c r="B463" s="248" t="str">
        <f>IFERROR(VLOOKUP(A463,'2.Datos'!$A$3:$X$100,6,FALSE),"La celda tiene formula")</f>
        <v>La celda tiene formula</v>
      </c>
      <c r="C463" s="248"/>
      <c r="D463" s="248"/>
      <c r="E463" s="248"/>
      <c r="F463" s="248"/>
      <c r="G463" s="293" t="str">
        <f t="shared" si="9"/>
        <v xml:space="preserve">Evidencia: 
Frecuencia de aplicación: 
Responsable de aplicación: </v>
      </c>
    </row>
    <row r="464" spans="1:7" ht="36" x14ac:dyDescent="0.25">
      <c r="A464" s="248"/>
      <c r="B464" s="248" t="str">
        <f>IFERROR(VLOOKUP(A464,'2.Datos'!$A$3:$X$100,6,FALSE),"La celda tiene formula")</f>
        <v>La celda tiene formula</v>
      </c>
      <c r="C464" s="248"/>
      <c r="D464" s="248"/>
      <c r="E464" s="248"/>
      <c r="F464" s="248"/>
      <c r="G464" s="293" t="str">
        <f t="shared" si="9"/>
        <v xml:space="preserve">Evidencia: 
Frecuencia de aplicación: 
Responsable de aplicación: </v>
      </c>
    </row>
    <row r="465" spans="1:7" ht="36" x14ac:dyDescent="0.25">
      <c r="A465" s="248"/>
      <c r="B465" s="248" t="str">
        <f>IFERROR(VLOOKUP(A465,'2.Datos'!$A$3:$X$100,6,FALSE),"La celda tiene formula")</f>
        <v>La celda tiene formula</v>
      </c>
      <c r="C465" s="248"/>
      <c r="D465" s="248"/>
      <c r="E465" s="248"/>
      <c r="F465" s="248"/>
      <c r="G465" s="293" t="str">
        <f t="shared" si="9"/>
        <v xml:space="preserve">Evidencia: 
Frecuencia de aplicación: 
Responsable de aplicación: </v>
      </c>
    </row>
    <row r="466" spans="1:7" ht="36" x14ac:dyDescent="0.25">
      <c r="A466" s="248"/>
      <c r="B466" s="248" t="str">
        <f>IFERROR(VLOOKUP(A466,'2.Datos'!$A$3:$X$100,6,FALSE),"La celda tiene formula")</f>
        <v>La celda tiene formula</v>
      </c>
      <c r="C466" s="248"/>
      <c r="D466" s="248"/>
      <c r="E466" s="248"/>
      <c r="F466" s="248"/>
      <c r="G466" s="293" t="str">
        <f t="shared" si="9"/>
        <v xml:space="preserve">Evidencia: 
Frecuencia de aplicación: 
Responsable de aplicación: </v>
      </c>
    </row>
    <row r="467" spans="1:7" ht="36" x14ac:dyDescent="0.25">
      <c r="A467" s="248"/>
      <c r="B467" s="248" t="str">
        <f>IFERROR(VLOOKUP(A467,'2.Datos'!$A$3:$X$100,6,FALSE),"La celda tiene formula")</f>
        <v>La celda tiene formula</v>
      </c>
      <c r="C467" s="248"/>
      <c r="D467" s="248"/>
      <c r="E467" s="248"/>
      <c r="F467" s="248"/>
      <c r="G467" s="293" t="str">
        <f t="shared" si="9"/>
        <v xml:space="preserve">Evidencia: 
Frecuencia de aplicación: 
Responsable de aplicación: </v>
      </c>
    </row>
    <row r="468" spans="1:7" ht="36" x14ac:dyDescent="0.25">
      <c r="A468" s="248"/>
      <c r="B468" s="248" t="str">
        <f>IFERROR(VLOOKUP(A468,'2.Datos'!$A$3:$X$100,6,FALSE),"La celda tiene formula")</f>
        <v>La celda tiene formula</v>
      </c>
      <c r="C468" s="248"/>
      <c r="D468" s="248"/>
      <c r="E468" s="248"/>
      <c r="F468" s="248"/>
      <c r="G468" s="293" t="str">
        <f t="shared" si="9"/>
        <v xml:space="preserve">Evidencia: 
Frecuencia de aplicación: 
Responsable de aplicación: </v>
      </c>
    </row>
    <row r="469" spans="1:7" ht="36" x14ac:dyDescent="0.25">
      <c r="A469" s="248"/>
      <c r="B469" s="248" t="str">
        <f>IFERROR(VLOOKUP(A469,'2.Datos'!$A$3:$X$100,6,FALSE),"La celda tiene formula")</f>
        <v>La celda tiene formula</v>
      </c>
      <c r="C469" s="248"/>
      <c r="D469" s="248"/>
      <c r="E469" s="248"/>
      <c r="F469" s="248"/>
      <c r="G469" s="293" t="str">
        <f t="shared" si="9"/>
        <v xml:space="preserve">Evidencia: 
Frecuencia de aplicación: 
Responsable de aplicación: </v>
      </c>
    </row>
    <row r="470" spans="1:7" ht="36" x14ac:dyDescent="0.25">
      <c r="A470" s="248"/>
      <c r="B470" s="248" t="str">
        <f>IFERROR(VLOOKUP(A470,'2.Datos'!$A$3:$X$100,6,FALSE),"La celda tiene formula")</f>
        <v>La celda tiene formula</v>
      </c>
      <c r="C470" s="248"/>
      <c r="D470" s="248"/>
      <c r="E470" s="248"/>
      <c r="F470" s="248"/>
      <c r="G470" s="293" t="str">
        <f t="shared" si="9"/>
        <v xml:space="preserve">Evidencia: 
Frecuencia de aplicación: 
Responsable de aplicación: </v>
      </c>
    </row>
    <row r="471" spans="1:7" ht="36" x14ac:dyDescent="0.25">
      <c r="A471" s="248"/>
      <c r="B471" s="248" t="str">
        <f>IFERROR(VLOOKUP(A471,'2.Datos'!$A$3:$X$100,6,FALSE),"La celda tiene formula")</f>
        <v>La celda tiene formula</v>
      </c>
      <c r="C471" s="248"/>
      <c r="D471" s="248"/>
      <c r="E471" s="248"/>
      <c r="F471" s="248"/>
      <c r="G471" s="293" t="str">
        <f t="shared" si="9"/>
        <v xml:space="preserve">Evidencia: 
Frecuencia de aplicación: 
Responsable de aplicación: </v>
      </c>
    </row>
    <row r="472" spans="1:7" ht="36" x14ac:dyDescent="0.25">
      <c r="A472" s="248"/>
      <c r="B472" s="248" t="str">
        <f>IFERROR(VLOOKUP(A472,'2.Datos'!$A$3:$X$100,6,FALSE),"La celda tiene formula")</f>
        <v>La celda tiene formula</v>
      </c>
      <c r="C472" s="248"/>
      <c r="D472" s="248"/>
      <c r="E472" s="248"/>
      <c r="F472" s="248"/>
      <c r="G472" s="293" t="str">
        <f t="shared" si="9"/>
        <v xml:space="preserve">Evidencia: 
Frecuencia de aplicación: 
Responsable de aplicación: </v>
      </c>
    </row>
    <row r="473" spans="1:7" ht="36" x14ac:dyDescent="0.25">
      <c r="A473" s="248"/>
      <c r="B473" s="248" t="str">
        <f>IFERROR(VLOOKUP(A473,'2.Datos'!$A$3:$X$100,6,FALSE),"La celda tiene formula")</f>
        <v>La celda tiene formula</v>
      </c>
      <c r="C473" s="248"/>
      <c r="D473" s="248"/>
      <c r="E473" s="248"/>
      <c r="F473" s="248"/>
      <c r="G473" s="293" t="str">
        <f t="shared" si="9"/>
        <v xml:space="preserve">Evidencia: 
Frecuencia de aplicación: 
Responsable de aplicación: </v>
      </c>
    </row>
    <row r="474" spans="1:7" ht="36" x14ac:dyDescent="0.25">
      <c r="A474" s="248"/>
      <c r="B474" s="248" t="str">
        <f>IFERROR(VLOOKUP(A474,'2.Datos'!$A$3:$X$100,6,FALSE),"La celda tiene formula")</f>
        <v>La celda tiene formula</v>
      </c>
      <c r="C474" s="248"/>
      <c r="D474" s="248"/>
      <c r="E474" s="248"/>
      <c r="F474" s="248"/>
      <c r="G474" s="293" t="str">
        <f t="shared" si="9"/>
        <v xml:space="preserve">Evidencia: 
Frecuencia de aplicación: 
Responsable de aplicación: </v>
      </c>
    </row>
    <row r="475" spans="1:7" ht="36" x14ac:dyDescent="0.25">
      <c r="A475" s="248"/>
      <c r="B475" s="248" t="str">
        <f>IFERROR(VLOOKUP(A475,'2.Datos'!$A$3:$X$100,6,FALSE),"La celda tiene formula")</f>
        <v>La celda tiene formula</v>
      </c>
      <c r="C475" s="248"/>
      <c r="D475" s="248"/>
      <c r="E475" s="248"/>
      <c r="F475" s="248"/>
      <c r="G475" s="293" t="str">
        <f t="shared" si="9"/>
        <v xml:space="preserve">Evidencia: 
Frecuencia de aplicación: 
Responsable de aplicación: </v>
      </c>
    </row>
    <row r="476" spans="1:7" ht="36" x14ac:dyDescent="0.25">
      <c r="A476" s="248"/>
      <c r="B476" s="248" t="str">
        <f>IFERROR(VLOOKUP(A476,'2.Datos'!$A$3:$X$100,6,FALSE),"La celda tiene formula")</f>
        <v>La celda tiene formula</v>
      </c>
      <c r="C476" s="248"/>
      <c r="D476" s="248"/>
      <c r="E476" s="248"/>
      <c r="F476" s="248"/>
      <c r="G476" s="293" t="str">
        <f t="shared" si="9"/>
        <v xml:space="preserve">Evidencia: 
Frecuencia de aplicación: 
Responsable de aplicación: </v>
      </c>
    </row>
    <row r="477" spans="1:7" ht="36" x14ac:dyDescent="0.25">
      <c r="A477" s="248"/>
      <c r="B477" s="248" t="str">
        <f>IFERROR(VLOOKUP(A477,'2.Datos'!$A$3:$X$100,6,FALSE),"La celda tiene formula")</f>
        <v>La celda tiene formula</v>
      </c>
      <c r="C477" s="248"/>
      <c r="D477" s="248"/>
      <c r="E477" s="248"/>
      <c r="F477" s="248"/>
      <c r="G477" s="293" t="str">
        <f t="shared" si="9"/>
        <v xml:space="preserve">Evidencia: 
Frecuencia de aplicación: 
Responsable de aplicación: </v>
      </c>
    </row>
    <row r="478" spans="1:7" ht="36" x14ac:dyDescent="0.25">
      <c r="A478" s="248"/>
      <c r="B478" s="248" t="str">
        <f>IFERROR(VLOOKUP(A478,'2.Datos'!$A$3:$X$100,6,FALSE),"La celda tiene formula")</f>
        <v>La celda tiene formula</v>
      </c>
      <c r="C478" s="248"/>
      <c r="D478" s="248"/>
      <c r="E478" s="248"/>
      <c r="F478" s="248"/>
      <c r="G478" s="293" t="str">
        <f t="shared" si="9"/>
        <v xml:space="preserve">Evidencia: 
Frecuencia de aplicación: 
Responsable de aplicación: </v>
      </c>
    </row>
    <row r="479" spans="1:7" ht="36" x14ac:dyDescent="0.25">
      <c r="A479" s="248"/>
      <c r="B479" s="248" t="str">
        <f>IFERROR(VLOOKUP(A479,'2.Datos'!$A$3:$X$100,6,FALSE),"La celda tiene formula")</f>
        <v>La celda tiene formula</v>
      </c>
      <c r="C479" s="248"/>
      <c r="D479" s="248"/>
      <c r="E479" s="248"/>
      <c r="F479" s="248"/>
      <c r="G479" s="293" t="str">
        <f t="shared" si="9"/>
        <v xml:space="preserve">Evidencia: 
Frecuencia de aplicación: 
Responsable de aplicación: </v>
      </c>
    </row>
    <row r="480" spans="1:7" ht="36" x14ac:dyDescent="0.25">
      <c r="A480" s="248"/>
      <c r="B480" s="248" t="str">
        <f>IFERROR(VLOOKUP(A480,'2.Datos'!$A$3:$X$100,6,FALSE),"La celda tiene formula")</f>
        <v>La celda tiene formula</v>
      </c>
      <c r="C480" s="248"/>
      <c r="D480" s="248"/>
      <c r="E480" s="248"/>
      <c r="F480" s="248"/>
      <c r="G480" s="293" t="str">
        <f t="shared" si="9"/>
        <v xml:space="preserve">Evidencia: 
Frecuencia de aplicación: 
Responsable de aplicación: </v>
      </c>
    </row>
    <row r="481" spans="1:7" ht="36" x14ac:dyDescent="0.25">
      <c r="A481" s="248"/>
      <c r="B481" s="248" t="str">
        <f>IFERROR(VLOOKUP(A481,'2.Datos'!$A$3:$X$100,6,FALSE),"La celda tiene formula")</f>
        <v>La celda tiene formula</v>
      </c>
      <c r="C481" s="248"/>
      <c r="D481" s="248"/>
      <c r="E481" s="248"/>
      <c r="F481" s="248"/>
      <c r="G481" s="293" t="str">
        <f t="shared" si="9"/>
        <v xml:space="preserve">Evidencia: 
Frecuencia de aplicación: 
Responsable de aplicación: </v>
      </c>
    </row>
    <row r="482" spans="1:7" ht="36" x14ac:dyDescent="0.25">
      <c r="A482" s="248"/>
      <c r="B482" s="248" t="str">
        <f>IFERROR(VLOOKUP(A482,'2.Datos'!$A$3:$X$100,6,FALSE),"La celda tiene formula")</f>
        <v>La celda tiene formula</v>
      </c>
      <c r="C482" s="248"/>
      <c r="D482" s="248"/>
      <c r="E482" s="248"/>
      <c r="F482" s="248"/>
      <c r="G482" s="293" t="str">
        <f t="shared" ref="G482:G545" si="10">CONCATENATE($D$1,": ",D482,CHAR(10),$E$1,": ",E482,CHAR(10),$F$1,": ",F482)</f>
        <v xml:space="preserve">Evidencia: 
Frecuencia de aplicación: 
Responsable de aplicación: </v>
      </c>
    </row>
    <row r="483" spans="1:7" ht="36" x14ac:dyDescent="0.25">
      <c r="A483" s="248"/>
      <c r="B483" s="248" t="str">
        <f>IFERROR(VLOOKUP(A483,'2.Datos'!$A$3:$X$100,6,FALSE),"La celda tiene formula")</f>
        <v>La celda tiene formula</v>
      </c>
      <c r="C483" s="248"/>
      <c r="D483" s="248"/>
      <c r="E483" s="248"/>
      <c r="F483" s="248"/>
      <c r="G483" s="293" t="str">
        <f t="shared" si="10"/>
        <v xml:space="preserve">Evidencia: 
Frecuencia de aplicación: 
Responsable de aplicación: </v>
      </c>
    </row>
    <row r="484" spans="1:7" ht="36" x14ac:dyDescent="0.25">
      <c r="A484" s="248"/>
      <c r="B484" s="248" t="str">
        <f>IFERROR(VLOOKUP(A484,'2.Datos'!$A$3:$X$100,6,FALSE),"La celda tiene formula")</f>
        <v>La celda tiene formula</v>
      </c>
      <c r="C484" s="248"/>
      <c r="D484" s="248"/>
      <c r="E484" s="248"/>
      <c r="F484" s="248"/>
      <c r="G484" s="293" t="str">
        <f t="shared" si="10"/>
        <v xml:space="preserve">Evidencia: 
Frecuencia de aplicación: 
Responsable de aplicación: </v>
      </c>
    </row>
    <row r="485" spans="1:7" ht="36" x14ac:dyDescent="0.25">
      <c r="A485" s="248"/>
      <c r="B485" s="248" t="str">
        <f>IFERROR(VLOOKUP(A485,'2.Datos'!$A$3:$X$100,6,FALSE),"La celda tiene formula")</f>
        <v>La celda tiene formula</v>
      </c>
      <c r="C485" s="248"/>
      <c r="D485" s="248"/>
      <c r="E485" s="248"/>
      <c r="F485" s="248"/>
      <c r="G485" s="293" t="str">
        <f t="shared" si="10"/>
        <v xml:space="preserve">Evidencia: 
Frecuencia de aplicación: 
Responsable de aplicación: </v>
      </c>
    </row>
    <row r="486" spans="1:7" ht="36" x14ac:dyDescent="0.25">
      <c r="A486" s="248"/>
      <c r="B486" s="248" t="str">
        <f>IFERROR(VLOOKUP(A486,'2.Datos'!$A$3:$X$100,6,FALSE),"La celda tiene formula")</f>
        <v>La celda tiene formula</v>
      </c>
      <c r="C486" s="248"/>
      <c r="D486" s="248"/>
      <c r="E486" s="248"/>
      <c r="F486" s="248"/>
      <c r="G486" s="293" t="str">
        <f t="shared" si="10"/>
        <v xml:space="preserve">Evidencia: 
Frecuencia de aplicación: 
Responsable de aplicación: </v>
      </c>
    </row>
    <row r="487" spans="1:7" ht="36" x14ac:dyDescent="0.25">
      <c r="A487" s="248"/>
      <c r="B487" s="248" t="str">
        <f>IFERROR(VLOOKUP(A487,'2.Datos'!$A$3:$X$100,6,FALSE),"La celda tiene formula")</f>
        <v>La celda tiene formula</v>
      </c>
      <c r="C487" s="248"/>
      <c r="D487" s="248"/>
      <c r="E487" s="248"/>
      <c r="F487" s="248"/>
      <c r="G487" s="293" t="str">
        <f t="shared" si="10"/>
        <v xml:space="preserve">Evidencia: 
Frecuencia de aplicación: 
Responsable de aplicación: </v>
      </c>
    </row>
    <row r="488" spans="1:7" ht="36" x14ac:dyDescent="0.25">
      <c r="A488" s="248"/>
      <c r="B488" s="248" t="str">
        <f>IFERROR(VLOOKUP(A488,'2.Datos'!$A$3:$X$100,6,FALSE),"La celda tiene formula")</f>
        <v>La celda tiene formula</v>
      </c>
      <c r="C488" s="248"/>
      <c r="D488" s="248"/>
      <c r="E488" s="248"/>
      <c r="F488" s="248"/>
      <c r="G488" s="293" t="str">
        <f t="shared" si="10"/>
        <v xml:space="preserve">Evidencia: 
Frecuencia de aplicación: 
Responsable de aplicación: </v>
      </c>
    </row>
    <row r="489" spans="1:7" ht="36" x14ac:dyDescent="0.25">
      <c r="A489" s="248"/>
      <c r="B489" s="248" t="str">
        <f>IFERROR(VLOOKUP(A489,'2.Datos'!$A$3:$X$100,6,FALSE),"La celda tiene formula")</f>
        <v>La celda tiene formula</v>
      </c>
      <c r="C489" s="248"/>
      <c r="D489" s="248"/>
      <c r="E489" s="248"/>
      <c r="F489" s="248"/>
      <c r="G489" s="293" t="str">
        <f t="shared" si="10"/>
        <v xml:space="preserve">Evidencia: 
Frecuencia de aplicación: 
Responsable de aplicación: </v>
      </c>
    </row>
    <row r="490" spans="1:7" ht="36" x14ac:dyDescent="0.25">
      <c r="A490" s="248"/>
      <c r="B490" s="248" t="str">
        <f>IFERROR(VLOOKUP(A490,'2.Datos'!$A$3:$X$100,6,FALSE),"La celda tiene formula")</f>
        <v>La celda tiene formula</v>
      </c>
      <c r="C490" s="248"/>
      <c r="D490" s="248"/>
      <c r="E490" s="248"/>
      <c r="F490" s="248"/>
      <c r="G490" s="293" t="str">
        <f t="shared" si="10"/>
        <v xml:space="preserve">Evidencia: 
Frecuencia de aplicación: 
Responsable de aplicación: </v>
      </c>
    </row>
    <row r="491" spans="1:7" ht="36" x14ac:dyDescent="0.25">
      <c r="A491" s="248"/>
      <c r="B491" s="248" t="str">
        <f>IFERROR(VLOOKUP(A491,'2.Datos'!$A$3:$X$100,6,FALSE),"La celda tiene formula")</f>
        <v>La celda tiene formula</v>
      </c>
      <c r="C491" s="248"/>
      <c r="D491" s="248"/>
      <c r="E491" s="248"/>
      <c r="F491" s="248"/>
      <c r="G491" s="293" t="str">
        <f t="shared" si="10"/>
        <v xml:space="preserve">Evidencia: 
Frecuencia de aplicación: 
Responsable de aplicación: </v>
      </c>
    </row>
    <row r="492" spans="1:7" ht="36" x14ac:dyDescent="0.25">
      <c r="A492" s="248"/>
      <c r="B492" s="248" t="str">
        <f>IFERROR(VLOOKUP(A492,'2.Datos'!$A$3:$X$100,6,FALSE),"La celda tiene formula")</f>
        <v>La celda tiene formula</v>
      </c>
      <c r="C492" s="248"/>
      <c r="D492" s="248"/>
      <c r="E492" s="248"/>
      <c r="F492" s="248"/>
      <c r="G492" s="293" t="str">
        <f t="shared" si="10"/>
        <v xml:space="preserve">Evidencia: 
Frecuencia de aplicación: 
Responsable de aplicación: </v>
      </c>
    </row>
    <row r="493" spans="1:7" ht="36" x14ac:dyDescent="0.25">
      <c r="A493" s="248"/>
      <c r="B493" s="248" t="str">
        <f>IFERROR(VLOOKUP(A493,'2.Datos'!$A$3:$X$100,6,FALSE),"La celda tiene formula")</f>
        <v>La celda tiene formula</v>
      </c>
      <c r="C493" s="248"/>
      <c r="D493" s="248"/>
      <c r="E493" s="248"/>
      <c r="F493" s="248"/>
      <c r="G493" s="293" t="str">
        <f t="shared" si="10"/>
        <v xml:space="preserve">Evidencia: 
Frecuencia de aplicación: 
Responsable de aplicación: </v>
      </c>
    </row>
    <row r="494" spans="1:7" ht="36" x14ac:dyDescent="0.25">
      <c r="A494" s="248"/>
      <c r="B494" s="248" t="str">
        <f>IFERROR(VLOOKUP(A494,'2.Datos'!$A$3:$X$100,6,FALSE),"La celda tiene formula")</f>
        <v>La celda tiene formula</v>
      </c>
      <c r="C494" s="248"/>
      <c r="D494" s="248"/>
      <c r="E494" s="248"/>
      <c r="F494" s="248"/>
      <c r="G494" s="293" t="str">
        <f t="shared" si="10"/>
        <v xml:space="preserve">Evidencia: 
Frecuencia de aplicación: 
Responsable de aplicación: </v>
      </c>
    </row>
    <row r="495" spans="1:7" ht="36" x14ac:dyDescent="0.25">
      <c r="A495" s="248"/>
      <c r="B495" s="248" t="str">
        <f>IFERROR(VLOOKUP(A495,'2.Datos'!$A$3:$X$100,6,FALSE),"La celda tiene formula")</f>
        <v>La celda tiene formula</v>
      </c>
      <c r="C495" s="248"/>
      <c r="D495" s="248"/>
      <c r="E495" s="248"/>
      <c r="F495" s="248"/>
      <c r="G495" s="293" t="str">
        <f t="shared" si="10"/>
        <v xml:space="preserve">Evidencia: 
Frecuencia de aplicación: 
Responsable de aplicación: </v>
      </c>
    </row>
    <row r="496" spans="1:7" ht="36" x14ac:dyDescent="0.25">
      <c r="A496" s="248"/>
      <c r="B496" s="248" t="str">
        <f>IFERROR(VLOOKUP(A496,'2.Datos'!$A$3:$X$100,6,FALSE),"La celda tiene formula")</f>
        <v>La celda tiene formula</v>
      </c>
      <c r="C496" s="248"/>
      <c r="D496" s="248"/>
      <c r="E496" s="248"/>
      <c r="F496" s="248"/>
      <c r="G496" s="293" t="str">
        <f t="shared" si="10"/>
        <v xml:space="preserve">Evidencia: 
Frecuencia de aplicación: 
Responsable de aplicación: </v>
      </c>
    </row>
    <row r="497" spans="1:7" ht="36" x14ac:dyDescent="0.25">
      <c r="A497" s="248"/>
      <c r="B497" s="248" t="str">
        <f>IFERROR(VLOOKUP(A497,'2.Datos'!$A$3:$X$100,6,FALSE),"La celda tiene formula")</f>
        <v>La celda tiene formula</v>
      </c>
      <c r="C497" s="248"/>
      <c r="D497" s="248"/>
      <c r="E497" s="248"/>
      <c r="F497" s="248"/>
      <c r="G497" s="293" t="str">
        <f t="shared" si="10"/>
        <v xml:space="preserve">Evidencia: 
Frecuencia de aplicación: 
Responsable de aplicación: </v>
      </c>
    </row>
    <row r="498" spans="1:7" ht="36" x14ac:dyDescent="0.25">
      <c r="A498" s="248"/>
      <c r="B498" s="248" t="str">
        <f>IFERROR(VLOOKUP(A498,'2.Datos'!$A$3:$X$100,6,FALSE),"La celda tiene formula")</f>
        <v>La celda tiene formula</v>
      </c>
      <c r="C498" s="248"/>
      <c r="D498" s="248"/>
      <c r="E498" s="248"/>
      <c r="F498" s="248"/>
      <c r="G498" s="293" t="str">
        <f t="shared" si="10"/>
        <v xml:space="preserve">Evidencia: 
Frecuencia de aplicación: 
Responsable de aplicación: </v>
      </c>
    </row>
    <row r="499" spans="1:7" ht="36" x14ac:dyDescent="0.25">
      <c r="A499" s="248"/>
      <c r="B499" s="248" t="str">
        <f>IFERROR(VLOOKUP(A499,'2.Datos'!$A$3:$X$100,6,FALSE),"La celda tiene formula")</f>
        <v>La celda tiene formula</v>
      </c>
      <c r="C499" s="248"/>
      <c r="D499" s="248"/>
      <c r="E499" s="248"/>
      <c r="F499" s="248"/>
      <c r="G499" s="293" t="str">
        <f t="shared" si="10"/>
        <v xml:space="preserve">Evidencia: 
Frecuencia de aplicación: 
Responsable de aplicación: </v>
      </c>
    </row>
    <row r="500" spans="1:7" ht="36" x14ac:dyDescent="0.25">
      <c r="A500" s="248"/>
      <c r="B500" s="248" t="str">
        <f>IFERROR(VLOOKUP(A500,'2.Datos'!$A$3:$X$100,6,FALSE),"La celda tiene formula")</f>
        <v>La celda tiene formula</v>
      </c>
      <c r="C500" s="248"/>
      <c r="D500" s="248"/>
      <c r="E500" s="248"/>
      <c r="F500" s="248"/>
      <c r="G500" s="293" t="str">
        <f t="shared" si="10"/>
        <v xml:space="preserve">Evidencia: 
Frecuencia de aplicación: 
Responsable de aplicación: </v>
      </c>
    </row>
    <row r="501" spans="1:7" ht="36" x14ac:dyDescent="0.25">
      <c r="A501" s="248"/>
      <c r="B501" s="248" t="str">
        <f>IFERROR(VLOOKUP(A501,'2.Datos'!$A$3:$X$100,6,FALSE),"La celda tiene formula")</f>
        <v>La celda tiene formula</v>
      </c>
      <c r="C501" s="248"/>
      <c r="D501" s="248"/>
      <c r="E501" s="248"/>
      <c r="F501" s="248"/>
      <c r="G501" s="293" t="str">
        <f t="shared" si="10"/>
        <v xml:space="preserve">Evidencia: 
Frecuencia de aplicación: 
Responsable de aplicación: </v>
      </c>
    </row>
    <row r="502" spans="1:7" ht="36" x14ac:dyDescent="0.25">
      <c r="A502" s="248"/>
      <c r="B502" s="248" t="str">
        <f>IFERROR(VLOOKUP(A502,'2.Datos'!$A$3:$X$100,6,FALSE),"La celda tiene formula")</f>
        <v>La celda tiene formula</v>
      </c>
      <c r="C502" s="248"/>
      <c r="D502" s="248"/>
      <c r="E502" s="248"/>
      <c r="F502" s="248"/>
      <c r="G502" s="293" t="str">
        <f t="shared" si="10"/>
        <v xml:space="preserve">Evidencia: 
Frecuencia de aplicación: 
Responsable de aplicación: </v>
      </c>
    </row>
    <row r="503" spans="1:7" ht="36" x14ac:dyDescent="0.25">
      <c r="A503" s="248"/>
      <c r="B503" s="248" t="str">
        <f>IFERROR(VLOOKUP(A503,'2.Datos'!$A$3:$X$100,6,FALSE),"La celda tiene formula")</f>
        <v>La celda tiene formula</v>
      </c>
      <c r="C503" s="248"/>
      <c r="D503" s="248"/>
      <c r="E503" s="248"/>
      <c r="F503" s="248"/>
      <c r="G503" s="293" t="str">
        <f t="shared" si="10"/>
        <v xml:space="preserve">Evidencia: 
Frecuencia de aplicación: 
Responsable de aplicación: </v>
      </c>
    </row>
    <row r="504" spans="1:7" ht="36" x14ac:dyDescent="0.25">
      <c r="A504" s="248"/>
      <c r="B504" s="248" t="str">
        <f>IFERROR(VLOOKUP(A504,'2.Datos'!$A$3:$X$100,6,FALSE),"La celda tiene formula")</f>
        <v>La celda tiene formula</v>
      </c>
      <c r="C504" s="248"/>
      <c r="D504" s="248"/>
      <c r="E504" s="248"/>
      <c r="F504" s="248"/>
      <c r="G504" s="293" t="str">
        <f t="shared" si="10"/>
        <v xml:space="preserve">Evidencia: 
Frecuencia de aplicación: 
Responsable de aplicación: </v>
      </c>
    </row>
    <row r="505" spans="1:7" ht="36" x14ac:dyDescent="0.25">
      <c r="A505" s="248"/>
      <c r="B505" s="248" t="str">
        <f>IFERROR(VLOOKUP(A505,'2.Datos'!$A$3:$X$100,6,FALSE),"La celda tiene formula")</f>
        <v>La celda tiene formula</v>
      </c>
      <c r="C505" s="248"/>
      <c r="D505" s="248"/>
      <c r="E505" s="248"/>
      <c r="F505" s="248"/>
      <c r="G505" s="293" t="str">
        <f t="shared" si="10"/>
        <v xml:space="preserve">Evidencia: 
Frecuencia de aplicación: 
Responsable de aplicación: </v>
      </c>
    </row>
    <row r="506" spans="1:7" ht="36" x14ac:dyDescent="0.25">
      <c r="A506" s="248"/>
      <c r="B506" s="248" t="str">
        <f>IFERROR(VLOOKUP(A506,'2.Datos'!$A$3:$X$100,6,FALSE),"La celda tiene formula")</f>
        <v>La celda tiene formula</v>
      </c>
      <c r="C506" s="248"/>
      <c r="D506" s="248"/>
      <c r="E506" s="248"/>
      <c r="F506" s="248"/>
      <c r="G506" s="293" t="str">
        <f t="shared" si="10"/>
        <v xml:space="preserve">Evidencia: 
Frecuencia de aplicación: 
Responsable de aplicación: </v>
      </c>
    </row>
    <row r="507" spans="1:7" ht="36" x14ac:dyDescent="0.25">
      <c r="A507" s="248"/>
      <c r="B507" s="248" t="str">
        <f>IFERROR(VLOOKUP(A507,'2.Datos'!$A$3:$X$100,6,FALSE),"La celda tiene formula")</f>
        <v>La celda tiene formula</v>
      </c>
      <c r="C507" s="248"/>
      <c r="D507" s="248"/>
      <c r="E507" s="248"/>
      <c r="F507" s="248"/>
      <c r="G507" s="293" t="str">
        <f t="shared" si="10"/>
        <v xml:space="preserve">Evidencia: 
Frecuencia de aplicación: 
Responsable de aplicación: </v>
      </c>
    </row>
    <row r="508" spans="1:7" ht="36" x14ac:dyDescent="0.25">
      <c r="A508" s="248"/>
      <c r="B508" s="248" t="str">
        <f>IFERROR(VLOOKUP(A508,'2.Datos'!$A$3:$X$100,6,FALSE),"La celda tiene formula")</f>
        <v>La celda tiene formula</v>
      </c>
      <c r="C508" s="248"/>
      <c r="D508" s="248"/>
      <c r="E508" s="248"/>
      <c r="F508" s="248"/>
      <c r="G508" s="293" t="str">
        <f t="shared" si="10"/>
        <v xml:space="preserve">Evidencia: 
Frecuencia de aplicación: 
Responsable de aplicación: </v>
      </c>
    </row>
    <row r="509" spans="1:7" ht="36" x14ac:dyDescent="0.25">
      <c r="A509" s="248"/>
      <c r="B509" s="248" t="str">
        <f>IFERROR(VLOOKUP(A509,'2.Datos'!$A$3:$X$100,6,FALSE),"La celda tiene formula")</f>
        <v>La celda tiene formula</v>
      </c>
      <c r="C509" s="248"/>
      <c r="D509" s="248"/>
      <c r="E509" s="248"/>
      <c r="F509" s="248"/>
      <c r="G509" s="293" t="str">
        <f t="shared" si="10"/>
        <v xml:space="preserve">Evidencia: 
Frecuencia de aplicación: 
Responsable de aplicación: </v>
      </c>
    </row>
    <row r="510" spans="1:7" ht="36" x14ac:dyDescent="0.25">
      <c r="A510" s="248"/>
      <c r="B510" s="248" t="str">
        <f>IFERROR(VLOOKUP(A510,'2.Datos'!$A$3:$X$100,6,FALSE),"La celda tiene formula")</f>
        <v>La celda tiene formula</v>
      </c>
      <c r="C510" s="248"/>
      <c r="D510" s="248"/>
      <c r="E510" s="248"/>
      <c r="F510" s="248"/>
      <c r="G510" s="293" t="str">
        <f t="shared" si="10"/>
        <v xml:space="preserve">Evidencia: 
Frecuencia de aplicación: 
Responsable de aplicación: </v>
      </c>
    </row>
    <row r="511" spans="1:7" ht="36" x14ac:dyDescent="0.25">
      <c r="A511" s="248"/>
      <c r="B511" s="248" t="str">
        <f>IFERROR(VLOOKUP(A511,'2.Datos'!$A$3:$X$100,6,FALSE),"La celda tiene formula")</f>
        <v>La celda tiene formula</v>
      </c>
      <c r="C511" s="248"/>
      <c r="D511" s="248"/>
      <c r="E511" s="248"/>
      <c r="F511" s="248"/>
      <c r="G511" s="293" t="str">
        <f t="shared" si="10"/>
        <v xml:space="preserve">Evidencia: 
Frecuencia de aplicación: 
Responsable de aplicación: </v>
      </c>
    </row>
    <row r="512" spans="1:7" ht="36" x14ac:dyDescent="0.25">
      <c r="A512" s="248"/>
      <c r="B512" s="248" t="str">
        <f>IFERROR(VLOOKUP(A512,'2.Datos'!$A$3:$X$100,6,FALSE),"La celda tiene formula")</f>
        <v>La celda tiene formula</v>
      </c>
      <c r="C512" s="248"/>
      <c r="D512" s="248"/>
      <c r="E512" s="248"/>
      <c r="F512" s="248"/>
      <c r="G512" s="293" t="str">
        <f t="shared" si="10"/>
        <v xml:space="preserve">Evidencia: 
Frecuencia de aplicación: 
Responsable de aplicación: </v>
      </c>
    </row>
    <row r="513" spans="1:7" ht="36" x14ac:dyDescent="0.25">
      <c r="A513" s="248"/>
      <c r="B513" s="248" t="str">
        <f>IFERROR(VLOOKUP(A513,'2.Datos'!$A$3:$X$100,6,FALSE),"La celda tiene formula")</f>
        <v>La celda tiene formula</v>
      </c>
      <c r="C513" s="248"/>
      <c r="D513" s="248"/>
      <c r="E513" s="248"/>
      <c r="F513" s="248"/>
      <c r="G513" s="293" t="str">
        <f t="shared" si="10"/>
        <v xml:space="preserve">Evidencia: 
Frecuencia de aplicación: 
Responsable de aplicación: </v>
      </c>
    </row>
    <row r="514" spans="1:7" ht="36" x14ac:dyDescent="0.25">
      <c r="A514" s="248"/>
      <c r="B514" s="248" t="str">
        <f>IFERROR(VLOOKUP(A514,'2.Datos'!$A$3:$X$100,6,FALSE),"La celda tiene formula")</f>
        <v>La celda tiene formula</v>
      </c>
      <c r="C514" s="248"/>
      <c r="D514" s="248"/>
      <c r="E514" s="248"/>
      <c r="F514" s="248"/>
      <c r="G514" s="293" t="str">
        <f t="shared" si="10"/>
        <v xml:space="preserve">Evidencia: 
Frecuencia de aplicación: 
Responsable de aplicación: </v>
      </c>
    </row>
    <row r="515" spans="1:7" ht="36" x14ac:dyDescent="0.25">
      <c r="A515" s="248"/>
      <c r="B515" s="248" t="str">
        <f>IFERROR(VLOOKUP(A515,'2.Datos'!$A$3:$X$100,6,FALSE),"La celda tiene formula")</f>
        <v>La celda tiene formula</v>
      </c>
      <c r="C515" s="248"/>
      <c r="D515" s="248"/>
      <c r="E515" s="248"/>
      <c r="F515" s="248"/>
      <c r="G515" s="293" t="str">
        <f t="shared" si="10"/>
        <v xml:space="preserve">Evidencia: 
Frecuencia de aplicación: 
Responsable de aplicación: </v>
      </c>
    </row>
    <row r="516" spans="1:7" ht="36" x14ac:dyDescent="0.25">
      <c r="A516" s="248"/>
      <c r="B516" s="248" t="str">
        <f>IFERROR(VLOOKUP(A516,'2.Datos'!$A$3:$X$100,6,FALSE),"La celda tiene formula")</f>
        <v>La celda tiene formula</v>
      </c>
      <c r="C516" s="248"/>
      <c r="D516" s="248"/>
      <c r="E516" s="248"/>
      <c r="F516" s="248"/>
      <c r="G516" s="293" t="str">
        <f t="shared" si="10"/>
        <v xml:space="preserve">Evidencia: 
Frecuencia de aplicación: 
Responsable de aplicación: </v>
      </c>
    </row>
    <row r="517" spans="1:7" ht="36" x14ac:dyDescent="0.25">
      <c r="A517" s="248"/>
      <c r="B517" s="248" t="str">
        <f>IFERROR(VLOOKUP(A517,'2.Datos'!$A$3:$X$100,6,FALSE),"La celda tiene formula")</f>
        <v>La celda tiene formula</v>
      </c>
      <c r="C517" s="248"/>
      <c r="D517" s="248"/>
      <c r="E517" s="248"/>
      <c r="F517" s="248"/>
      <c r="G517" s="293" t="str">
        <f t="shared" si="10"/>
        <v xml:space="preserve">Evidencia: 
Frecuencia de aplicación: 
Responsable de aplicación: </v>
      </c>
    </row>
    <row r="518" spans="1:7" ht="36" x14ac:dyDescent="0.25">
      <c r="A518" s="248"/>
      <c r="B518" s="248" t="str">
        <f>IFERROR(VLOOKUP(A518,'2.Datos'!$A$3:$X$100,6,FALSE),"La celda tiene formula")</f>
        <v>La celda tiene formula</v>
      </c>
      <c r="C518" s="248"/>
      <c r="D518" s="248"/>
      <c r="E518" s="248"/>
      <c r="F518" s="248"/>
      <c r="G518" s="293" t="str">
        <f t="shared" si="10"/>
        <v xml:space="preserve">Evidencia: 
Frecuencia de aplicación: 
Responsable de aplicación: </v>
      </c>
    </row>
    <row r="519" spans="1:7" ht="36" x14ac:dyDescent="0.25">
      <c r="A519" s="248"/>
      <c r="B519" s="248" t="str">
        <f>IFERROR(VLOOKUP(A519,'2.Datos'!$A$3:$X$100,6,FALSE),"La celda tiene formula")</f>
        <v>La celda tiene formula</v>
      </c>
      <c r="C519" s="248"/>
      <c r="D519" s="248"/>
      <c r="E519" s="248"/>
      <c r="F519" s="248"/>
      <c r="G519" s="293" t="str">
        <f t="shared" si="10"/>
        <v xml:space="preserve">Evidencia: 
Frecuencia de aplicación: 
Responsable de aplicación: </v>
      </c>
    </row>
    <row r="520" spans="1:7" ht="36" x14ac:dyDescent="0.25">
      <c r="A520" s="248"/>
      <c r="B520" s="248" t="str">
        <f>IFERROR(VLOOKUP(A520,'2.Datos'!$A$3:$X$100,6,FALSE),"La celda tiene formula")</f>
        <v>La celda tiene formula</v>
      </c>
      <c r="C520" s="248"/>
      <c r="D520" s="248"/>
      <c r="E520" s="248"/>
      <c r="F520" s="248"/>
      <c r="G520" s="293" t="str">
        <f t="shared" si="10"/>
        <v xml:space="preserve">Evidencia: 
Frecuencia de aplicación: 
Responsable de aplicación: </v>
      </c>
    </row>
    <row r="521" spans="1:7" ht="36" x14ac:dyDescent="0.25">
      <c r="A521" s="248"/>
      <c r="B521" s="248" t="str">
        <f>IFERROR(VLOOKUP(A521,'2.Datos'!$A$3:$X$100,6,FALSE),"La celda tiene formula")</f>
        <v>La celda tiene formula</v>
      </c>
      <c r="C521" s="248"/>
      <c r="D521" s="248"/>
      <c r="E521" s="248"/>
      <c r="F521" s="248"/>
      <c r="G521" s="293" t="str">
        <f t="shared" si="10"/>
        <v xml:space="preserve">Evidencia: 
Frecuencia de aplicación: 
Responsable de aplicación: </v>
      </c>
    </row>
    <row r="522" spans="1:7" ht="36" x14ac:dyDescent="0.25">
      <c r="A522" s="248"/>
      <c r="B522" s="248" t="str">
        <f>IFERROR(VLOOKUP(A522,'2.Datos'!$A$3:$X$100,6,FALSE),"La celda tiene formula")</f>
        <v>La celda tiene formula</v>
      </c>
      <c r="C522" s="248"/>
      <c r="D522" s="248"/>
      <c r="E522" s="248"/>
      <c r="F522" s="248"/>
      <c r="G522" s="293" t="str">
        <f t="shared" si="10"/>
        <v xml:space="preserve">Evidencia: 
Frecuencia de aplicación: 
Responsable de aplicación: </v>
      </c>
    </row>
    <row r="523" spans="1:7" ht="36" x14ac:dyDescent="0.25">
      <c r="A523" s="248"/>
      <c r="B523" s="248" t="str">
        <f>IFERROR(VLOOKUP(A523,'2.Datos'!$A$3:$X$100,6,FALSE),"La celda tiene formula")</f>
        <v>La celda tiene formula</v>
      </c>
      <c r="C523" s="248"/>
      <c r="D523" s="248"/>
      <c r="E523" s="248"/>
      <c r="F523" s="248"/>
      <c r="G523" s="293" t="str">
        <f t="shared" si="10"/>
        <v xml:space="preserve">Evidencia: 
Frecuencia de aplicación: 
Responsable de aplicación: </v>
      </c>
    </row>
    <row r="524" spans="1:7" ht="36" x14ac:dyDescent="0.25">
      <c r="A524" s="248"/>
      <c r="B524" s="248" t="str">
        <f>IFERROR(VLOOKUP(A524,'2.Datos'!$A$3:$X$100,6,FALSE),"La celda tiene formula")</f>
        <v>La celda tiene formula</v>
      </c>
      <c r="C524" s="248"/>
      <c r="D524" s="248"/>
      <c r="E524" s="248"/>
      <c r="F524" s="248"/>
      <c r="G524" s="293" t="str">
        <f t="shared" si="10"/>
        <v xml:space="preserve">Evidencia: 
Frecuencia de aplicación: 
Responsable de aplicación: </v>
      </c>
    </row>
    <row r="525" spans="1:7" ht="36" x14ac:dyDescent="0.25">
      <c r="A525" s="248"/>
      <c r="B525" s="248" t="str">
        <f>IFERROR(VLOOKUP(A525,'2.Datos'!$A$3:$X$100,6,FALSE),"La celda tiene formula")</f>
        <v>La celda tiene formula</v>
      </c>
      <c r="C525" s="248"/>
      <c r="D525" s="248"/>
      <c r="E525" s="248"/>
      <c r="F525" s="248"/>
      <c r="G525" s="293" t="str">
        <f t="shared" si="10"/>
        <v xml:space="preserve">Evidencia: 
Frecuencia de aplicación: 
Responsable de aplicación: </v>
      </c>
    </row>
    <row r="526" spans="1:7" ht="36" x14ac:dyDescent="0.25">
      <c r="A526" s="248"/>
      <c r="B526" s="248" t="str">
        <f>IFERROR(VLOOKUP(A526,'2.Datos'!$A$3:$X$100,6,FALSE),"La celda tiene formula")</f>
        <v>La celda tiene formula</v>
      </c>
      <c r="C526" s="248"/>
      <c r="D526" s="248"/>
      <c r="E526" s="248"/>
      <c r="F526" s="248"/>
      <c r="G526" s="293" t="str">
        <f t="shared" si="10"/>
        <v xml:space="preserve">Evidencia: 
Frecuencia de aplicación: 
Responsable de aplicación: </v>
      </c>
    </row>
    <row r="527" spans="1:7" ht="36" x14ac:dyDescent="0.25">
      <c r="A527" s="248"/>
      <c r="B527" s="248" t="str">
        <f>IFERROR(VLOOKUP(A527,'2.Datos'!$A$3:$X$100,6,FALSE),"La celda tiene formula")</f>
        <v>La celda tiene formula</v>
      </c>
      <c r="C527" s="248"/>
      <c r="D527" s="248"/>
      <c r="E527" s="248"/>
      <c r="F527" s="248"/>
      <c r="G527" s="293" t="str">
        <f t="shared" si="10"/>
        <v xml:space="preserve">Evidencia: 
Frecuencia de aplicación: 
Responsable de aplicación: </v>
      </c>
    </row>
    <row r="528" spans="1:7" ht="36" x14ac:dyDescent="0.25">
      <c r="A528" s="248"/>
      <c r="B528" s="248" t="str">
        <f>IFERROR(VLOOKUP(A528,'2.Datos'!$A$3:$X$100,6,FALSE),"La celda tiene formula")</f>
        <v>La celda tiene formula</v>
      </c>
      <c r="C528" s="248"/>
      <c r="D528" s="248"/>
      <c r="E528" s="248"/>
      <c r="F528" s="248"/>
      <c r="G528" s="293" t="str">
        <f t="shared" si="10"/>
        <v xml:space="preserve">Evidencia: 
Frecuencia de aplicación: 
Responsable de aplicación: </v>
      </c>
    </row>
    <row r="529" spans="1:7" ht="36" x14ac:dyDescent="0.25">
      <c r="A529" s="248"/>
      <c r="B529" s="248" t="str">
        <f>IFERROR(VLOOKUP(A529,'2.Datos'!$A$3:$X$100,6,FALSE),"La celda tiene formula")</f>
        <v>La celda tiene formula</v>
      </c>
      <c r="C529" s="248"/>
      <c r="D529" s="248"/>
      <c r="E529" s="248"/>
      <c r="F529" s="248"/>
      <c r="G529" s="293" t="str">
        <f t="shared" si="10"/>
        <v xml:space="preserve">Evidencia: 
Frecuencia de aplicación: 
Responsable de aplicación: </v>
      </c>
    </row>
    <row r="530" spans="1:7" ht="36" x14ac:dyDescent="0.25">
      <c r="A530" s="248"/>
      <c r="B530" s="248" t="str">
        <f>IFERROR(VLOOKUP(A530,'2.Datos'!$A$3:$X$100,6,FALSE),"La celda tiene formula")</f>
        <v>La celda tiene formula</v>
      </c>
      <c r="C530" s="248"/>
      <c r="D530" s="248"/>
      <c r="E530" s="248"/>
      <c r="F530" s="248"/>
      <c r="G530" s="293" t="str">
        <f t="shared" si="10"/>
        <v xml:space="preserve">Evidencia: 
Frecuencia de aplicación: 
Responsable de aplicación: </v>
      </c>
    </row>
    <row r="531" spans="1:7" ht="36" x14ac:dyDescent="0.25">
      <c r="A531" s="248"/>
      <c r="B531" s="248" t="str">
        <f>IFERROR(VLOOKUP(A531,'2.Datos'!$A$3:$X$100,6,FALSE),"La celda tiene formula")</f>
        <v>La celda tiene formula</v>
      </c>
      <c r="C531" s="248"/>
      <c r="D531" s="248"/>
      <c r="E531" s="248"/>
      <c r="F531" s="248"/>
      <c r="G531" s="293" t="str">
        <f t="shared" si="10"/>
        <v xml:space="preserve">Evidencia: 
Frecuencia de aplicación: 
Responsable de aplicación: </v>
      </c>
    </row>
    <row r="532" spans="1:7" ht="36" x14ac:dyDescent="0.25">
      <c r="A532" s="248"/>
      <c r="B532" s="248" t="str">
        <f>IFERROR(VLOOKUP(A532,'2.Datos'!$A$3:$X$100,6,FALSE),"La celda tiene formula")</f>
        <v>La celda tiene formula</v>
      </c>
      <c r="C532" s="248"/>
      <c r="D532" s="248"/>
      <c r="E532" s="248"/>
      <c r="F532" s="248"/>
      <c r="G532" s="293" t="str">
        <f t="shared" si="10"/>
        <v xml:space="preserve">Evidencia: 
Frecuencia de aplicación: 
Responsable de aplicación: </v>
      </c>
    </row>
    <row r="533" spans="1:7" ht="36" x14ac:dyDescent="0.25">
      <c r="A533" s="248"/>
      <c r="B533" s="248" t="str">
        <f>IFERROR(VLOOKUP(A533,'2.Datos'!$A$3:$X$100,6,FALSE),"La celda tiene formula")</f>
        <v>La celda tiene formula</v>
      </c>
      <c r="C533" s="248"/>
      <c r="D533" s="248"/>
      <c r="E533" s="248"/>
      <c r="F533" s="248"/>
      <c r="G533" s="293" t="str">
        <f t="shared" si="10"/>
        <v xml:space="preserve">Evidencia: 
Frecuencia de aplicación: 
Responsable de aplicación: </v>
      </c>
    </row>
    <row r="534" spans="1:7" ht="36" x14ac:dyDescent="0.25">
      <c r="A534" s="248"/>
      <c r="B534" s="248" t="str">
        <f>IFERROR(VLOOKUP(A534,'2.Datos'!$A$3:$X$100,6,FALSE),"La celda tiene formula")</f>
        <v>La celda tiene formula</v>
      </c>
      <c r="C534" s="248"/>
      <c r="D534" s="248"/>
      <c r="E534" s="248"/>
      <c r="F534" s="248"/>
      <c r="G534" s="293" t="str">
        <f t="shared" si="10"/>
        <v xml:space="preserve">Evidencia: 
Frecuencia de aplicación: 
Responsable de aplicación: </v>
      </c>
    </row>
    <row r="535" spans="1:7" ht="36" x14ac:dyDescent="0.25">
      <c r="A535" s="248"/>
      <c r="B535" s="248" t="str">
        <f>IFERROR(VLOOKUP(A535,'2.Datos'!$A$3:$X$100,6,FALSE),"La celda tiene formula")</f>
        <v>La celda tiene formula</v>
      </c>
      <c r="C535" s="248"/>
      <c r="D535" s="248"/>
      <c r="E535" s="248"/>
      <c r="F535" s="248"/>
      <c r="G535" s="293" t="str">
        <f t="shared" si="10"/>
        <v xml:space="preserve">Evidencia: 
Frecuencia de aplicación: 
Responsable de aplicación: </v>
      </c>
    </row>
    <row r="536" spans="1:7" ht="36" x14ac:dyDescent="0.25">
      <c r="A536" s="248"/>
      <c r="B536" s="248" t="str">
        <f>IFERROR(VLOOKUP(A536,'2.Datos'!$A$3:$X$100,6,FALSE),"La celda tiene formula")</f>
        <v>La celda tiene formula</v>
      </c>
      <c r="C536" s="248"/>
      <c r="D536" s="248"/>
      <c r="E536" s="248"/>
      <c r="F536" s="248"/>
      <c r="G536" s="293" t="str">
        <f t="shared" si="10"/>
        <v xml:space="preserve">Evidencia: 
Frecuencia de aplicación: 
Responsable de aplicación: </v>
      </c>
    </row>
    <row r="537" spans="1:7" ht="36" x14ac:dyDescent="0.25">
      <c r="A537" s="248"/>
      <c r="B537" s="248" t="str">
        <f>IFERROR(VLOOKUP(A537,'2.Datos'!$A$3:$X$100,6,FALSE),"La celda tiene formula")</f>
        <v>La celda tiene formula</v>
      </c>
      <c r="C537" s="248"/>
      <c r="D537" s="248"/>
      <c r="E537" s="248"/>
      <c r="F537" s="248"/>
      <c r="G537" s="293" t="str">
        <f t="shared" si="10"/>
        <v xml:space="preserve">Evidencia: 
Frecuencia de aplicación: 
Responsable de aplicación: </v>
      </c>
    </row>
    <row r="538" spans="1:7" ht="36" x14ac:dyDescent="0.25">
      <c r="A538" s="248"/>
      <c r="B538" s="248" t="str">
        <f>IFERROR(VLOOKUP(A538,'2.Datos'!$A$3:$X$100,6,FALSE),"La celda tiene formula")</f>
        <v>La celda tiene formula</v>
      </c>
      <c r="C538" s="248"/>
      <c r="D538" s="248"/>
      <c r="E538" s="248"/>
      <c r="F538" s="248"/>
      <c r="G538" s="293" t="str">
        <f t="shared" si="10"/>
        <v xml:space="preserve">Evidencia: 
Frecuencia de aplicación: 
Responsable de aplicación: </v>
      </c>
    </row>
    <row r="539" spans="1:7" ht="36" x14ac:dyDescent="0.25">
      <c r="A539" s="248"/>
      <c r="B539" s="248" t="str">
        <f>IFERROR(VLOOKUP(A539,'2.Datos'!$A$3:$X$100,6,FALSE),"La celda tiene formula")</f>
        <v>La celda tiene formula</v>
      </c>
      <c r="C539" s="248"/>
      <c r="D539" s="248"/>
      <c r="E539" s="248"/>
      <c r="F539" s="248"/>
      <c r="G539" s="293" t="str">
        <f t="shared" si="10"/>
        <v xml:space="preserve">Evidencia: 
Frecuencia de aplicación: 
Responsable de aplicación: </v>
      </c>
    </row>
    <row r="540" spans="1:7" ht="36" x14ac:dyDescent="0.25">
      <c r="A540" s="248"/>
      <c r="B540" s="248" t="str">
        <f>IFERROR(VLOOKUP(A540,'2.Datos'!$A$3:$X$100,6,FALSE),"La celda tiene formula")</f>
        <v>La celda tiene formula</v>
      </c>
      <c r="C540" s="248"/>
      <c r="D540" s="248"/>
      <c r="E540" s="248"/>
      <c r="F540" s="248"/>
      <c r="G540" s="293" t="str">
        <f t="shared" si="10"/>
        <v xml:space="preserve">Evidencia: 
Frecuencia de aplicación: 
Responsable de aplicación: </v>
      </c>
    </row>
    <row r="541" spans="1:7" ht="36" x14ac:dyDescent="0.25">
      <c r="A541" s="248"/>
      <c r="B541" s="248" t="str">
        <f>IFERROR(VLOOKUP(A541,'2.Datos'!$A$3:$X$100,6,FALSE),"La celda tiene formula")</f>
        <v>La celda tiene formula</v>
      </c>
      <c r="C541" s="248"/>
      <c r="D541" s="248"/>
      <c r="E541" s="248"/>
      <c r="F541" s="248"/>
      <c r="G541" s="293" t="str">
        <f t="shared" si="10"/>
        <v xml:space="preserve">Evidencia: 
Frecuencia de aplicación: 
Responsable de aplicación: </v>
      </c>
    </row>
    <row r="542" spans="1:7" ht="36" x14ac:dyDescent="0.25">
      <c r="A542" s="248"/>
      <c r="B542" s="248" t="str">
        <f>IFERROR(VLOOKUP(A542,'2.Datos'!$A$3:$X$100,6,FALSE),"La celda tiene formula")</f>
        <v>La celda tiene formula</v>
      </c>
      <c r="C542" s="248"/>
      <c r="D542" s="248"/>
      <c r="E542" s="248"/>
      <c r="F542" s="248"/>
      <c r="G542" s="293" t="str">
        <f t="shared" si="10"/>
        <v xml:space="preserve">Evidencia: 
Frecuencia de aplicación: 
Responsable de aplicación: </v>
      </c>
    </row>
    <row r="543" spans="1:7" ht="36" x14ac:dyDescent="0.25">
      <c r="A543" s="248"/>
      <c r="B543" s="248" t="str">
        <f>IFERROR(VLOOKUP(A543,'2.Datos'!$A$3:$X$100,6,FALSE),"La celda tiene formula")</f>
        <v>La celda tiene formula</v>
      </c>
      <c r="C543" s="248"/>
      <c r="D543" s="248"/>
      <c r="E543" s="248"/>
      <c r="F543" s="248"/>
      <c r="G543" s="293" t="str">
        <f t="shared" si="10"/>
        <v xml:space="preserve">Evidencia: 
Frecuencia de aplicación: 
Responsable de aplicación: </v>
      </c>
    </row>
    <row r="544" spans="1:7" ht="36" x14ac:dyDescent="0.25">
      <c r="A544" s="248"/>
      <c r="B544" s="248" t="str">
        <f>IFERROR(VLOOKUP(A544,'2.Datos'!$A$3:$X$100,6,FALSE),"La celda tiene formula")</f>
        <v>La celda tiene formula</v>
      </c>
      <c r="C544" s="248"/>
      <c r="D544" s="248"/>
      <c r="E544" s="248"/>
      <c r="F544" s="248"/>
      <c r="G544" s="293" t="str">
        <f t="shared" si="10"/>
        <v xml:space="preserve">Evidencia: 
Frecuencia de aplicación: 
Responsable de aplicación: </v>
      </c>
    </row>
    <row r="545" spans="1:7" ht="36" x14ac:dyDescent="0.25">
      <c r="A545" s="248"/>
      <c r="B545" s="248" t="str">
        <f>IFERROR(VLOOKUP(A545,'2.Datos'!$A$3:$X$100,6,FALSE),"La celda tiene formula")</f>
        <v>La celda tiene formula</v>
      </c>
      <c r="C545" s="248"/>
      <c r="D545" s="248"/>
      <c r="E545" s="248"/>
      <c r="F545" s="248"/>
      <c r="G545" s="293" t="str">
        <f t="shared" si="10"/>
        <v xml:space="preserve">Evidencia: 
Frecuencia de aplicación: 
Responsable de aplicación: </v>
      </c>
    </row>
    <row r="546" spans="1:7" ht="36" x14ac:dyDescent="0.25">
      <c r="A546" s="248"/>
      <c r="B546" s="248" t="str">
        <f>IFERROR(VLOOKUP(A546,'2.Datos'!$A$3:$X$100,6,FALSE),"La celda tiene formula")</f>
        <v>La celda tiene formula</v>
      </c>
      <c r="C546" s="248"/>
      <c r="D546" s="248"/>
      <c r="E546" s="248"/>
      <c r="F546" s="248"/>
      <c r="G546" s="293" t="str">
        <f t="shared" ref="G546:G582" si="11">CONCATENATE($D$1,": ",D546,CHAR(10),$E$1,": ",E546,CHAR(10),$F$1,": ",F546)</f>
        <v xml:space="preserve">Evidencia: 
Frecuencia de aplicación: 
Responsable de aplicación: </v>
      </c>
    </row>
    <row r="547" spans="1:7" ht="36" x14ac:dyDescent="0.25">
      <c r="A547" s="248"/>
      <c r="B547" s="248" t="str">
        <f>IFERROR(VLOOKUP(A547,'2.Datos'!$A$3:$X$100,6,FALSE),"La celda tiene formula")</f>
        <v>La celda tiene formula</v>
      </c>
      <c r="C547" s="248"/>
      <c r="D547" s="248"/>
      <c r="E547" s="248"/>
      <c r="F547" s="248"/>
      <c r="G547" s="293" t="str">
        <f t="shared" si="11"/>
        <v xml:space="preserve">Evidencia: 
Frecuencia de aplicación: 
Responsable de aplicación: </v>
      </c>
    </row>
    <row r="548" spans="1:7" ht="36" x14ac:dyDescent="0.25">
      <c r="A548" s="248"/>
      <c r="B548" s="248" t="str">
        <f>IFERROR(VLOOKUP(A548,'2.Datos'!$A$3:$X$100,6,FALSE),"La celda tiene formula")</f>
        <v>La celda tiene formula</v>
      </c>
      <c r="C548" s="248"/>
      <c r="D548" s="248"/>
      <c r="E548" s="248"/>
      <c r="F548" s="248"/>
      <c r="G548" s="293" t="str">
        <f t="shared" si="11"/>
        <v xml:space="preserve">Evidencia: 
Frecuencia de aplicación: 
Responsable de aplicación: </v>
      </c>
    </row>
    <row r="549" spans="1:7" ht="36" x14ac:dyDescent="0.25">
      <c r="A549" s="248"/>
      <c r="B549" s="248" t="str">
        <f>IFERROR(VLOOKUP(A549,'2.Datos'!$A$3:$X$100,6,FALSE),"La celda tiene formula")</f>
        <v>La celda tiene formula</v>
      </c>
      <c r="C549" s="248"/>
      <c r="D549" s="248"/>
      <c r="E549" s="248"/>
      <c r="F549" s="248"/>
      <c r="G549" s="293" t="str">
        <f t="shared" si="11"/>
        <v xml:space="preserve">Evidencia: 
Frecuencia de aplicación: 
Responsable de aplicación: </v>
      </c>
    </row>
    <row r="550" spans="1:7" ht="36" x14ac:dyDescent="0.25">
      <c r="A550" s="248"/>
      <c r="B550" s="248" t="str">
        <f>IFERROR(VLOOKUP(A550,'2.Datos'!$A$3:$X$100,6,FALSE),"La celda tiene formula")</f>
        <v>La celda tiene formula</v>
      </c>
      <c r="C550" s="248"/>
      <c r="D550" s="248"/>
      <c r="E550" s="248"/>
      <c r="F550" s="248"/>
      <c r="G550" s="293" t="str">
        <f t="shared" si="11"/>
        <v xml:space="preserve">Evidencia: 
Frecuencia de aplicación: 
Responsable de aplicación: </v>
      </c>
    </row>
    <row r="551" spans="1:7" ht="36" x14ac:dyDescent="0.25">
      <c r="A551" s="248"/>
      <c r="B551" s="248" t="str">
        <f>IFERROR(VLOOKUP(A551,'2.Datos'!$A$3:$X$100,6,FALSE),"La celda tiene formula")</f>
        <v>La celda tiene formula</v>
      </c>
      <c r="C551" s="248"/>
      <c r="D551" s="248"/>
      <c r="E551" s="248"/>
      <c r="F551" s="248"/>
      <c r="G551" s="293" t="str">
        <f t="shared" si="11"/>
        <v xml:space="preserve">Evidencia: 
Frecuencia de aplicación: 
Responsable de aplicación: </v>
      </c>
    </row>
    <row r="552" spans="1:7" ht="36" x14ac:dyDescent="0.25">
      <c r="A552" s="248"/>
      <c r="B552" s="248" t="str">
        <f>IFERROR(VLOOKUP(A552,'2.Datos'!$A$3:$X$100,6,FALSE),"La celda tiene formula")</f>
        <v>La celda tiene formula</v>
      </c>
      <c r="C552" s="248"/>
      <c r="D552" s="248"/>
      <c r="E552" s="248"/>
      <c r="F552" s="248"/>
      <c r="G552" s="293" t="str">
        <f t="shared" si="11"/>
        <v xml:space="preserve">Evidencia: 
Frecuencia de aplicación: 
Responsable de aplicación: </v>
      </c>
    </row>
    <row r="553" spans="1:7" ht="36" x14ac:dyDescent="0.25">
      <c r="A553" s="248"/>
      <c r="B553" s="248" t="str">
        <f>IFERROR(VLOOKUP(A553,'2.Datos'!$A$3:$X$100,6,FALSE),"La celda tiene formula")</f>
        <v>La celda tiene formula</v>
      </c>
      <c r="C553" s="248"/>
      <c r="D553" s="248"/>
      <c r="E553" s="248"/>
      <c r="F553" s="248"/>
      <c r="G553" s="293" t="str">
        <f t="shared" si="11"/>
        <v xml:space="preserve">Evidencia: 
Frecuencia de aplicación: 
Responsable de aplicación: </v>
      </c>
    </row>
    <row r="554" spans="1:7" ht="36" x14ac:dyDescent="0.25">
      <c r="A554" s="248"/>
      <c r="B554" s="248" t="str">
        <f>IFERROR(VLOOKUP(A554,'2.Datos'!$A$3:$X$100,6,FALSE),"La celda tiene formula")</f>
        <v>La celda tiene formula</v>
      </c>
      <c r="C554" s="248"/>
      <c r="D554" s="248"/>
      <c r="E554" s="248"/>
      <c r="F554" s="248"/>
      <c r="G554" s="293" t="str">
        <f t="shared" si="11"/>
        <v xml:space="preserve">Evidencia: 
Frecuencia de aplicación: 
Responsable de aplicación: </v>
      </c>
    </row>
    <row r="555" spans="1:7" ht="36" x14ac:dyDescent="0.25">
      <c r="A555" s="248"/>
      <c r="B555" s="248" t="str">
        <f>IFERROR(VLOOKUP(A555,'2.Datos'!$A$3:$X$100,6,FALSE),"La celda tiene formula")</f>
        <v>La celda tiene formula</v>
      </c>
      <c r="C555" s="248"/>
      <c r="D555" s="248"/>
      <c r="E555" s="248"/>
      <c r="F555" s="248"/>
      <c r="G555" s="293" t="str">
        <f t="shared" si="11"/>
        <v xml:space="preserve">Evidencia: 
Frecuencia de aplicación: 
Responsable de aplicación: </v>
      </c>
    </row>
    <row r="556" spans="1:7" ht="36" x14ac:dyDescent="0.25">
      <c r="A556" s="248"/>
      <c r="B556" s="248" t="str">
        <f>IFERROR(VLOOKUP(A556,'2.Datos'!$A$3:$X$100,6,FALSE),"La celda tiene formula")</f>
        <v>La celda tiene formula</v>
      </c>
      <c r="C556" s="248"/>
      <c r="D556" s="248"/>
      <c r="E556" s="248"/>
      <c r="F556" s="248"/>
      <c r="G556" s="293" t="str">
        <f t="shared" si="11"/>
        <v xml:space="preserve">Evidencia: 
Frecuencia de aplicación: 
Responsable de aplicación: </v>
      </c>
    </row>
    <row r="557" spans="1:7" ht="36" x14ac:dyDescent="0.25">
      <c r="A557" s="248"/>
      <c r="B557" s="248" t="str">
        <f>IFERROR(VLOOKUP(A557,'2.Datos'!$A$3:$X$100,6,FALSE),"La celda tiene formula")</f>
        <v>La celda tiene formula</v>
      </c>
      <c r="C557" s="248"/>
      <c r="D557" s="248"/>
      <c r="E557" s="248"/>
      <c r="F557" s="248"/>
      <c r="G557" s="293" t="str">
        <f t="shared" si="11"/>
        <v xml:space="preserve">Evidencia: 
Frecuencia de aplicación: 
Responsable de aplicación: </v>
      </c>
    </row>
    <row r="558" spans="1:7" ht="36" x14ac:dyDescent="0.25">
      <c r="A558" s="248"/>
      <c r="B558" s="248" t="str">
        <f>IFERROR(VLOOKUP(A558,'2.Datos'!$A$3:$X$100,6,FALSE),"La celda tiene formula")</f>
        <v>La celda tiene formula</v>
      </c>
      <c r="C558" s="248"/>
      <c r="D558" s="248"/>
      <c r="E558" s="248"/>
      <c r="F558" s="248"/>
      <c r="G558" s="293" t="str">
        <f t="shared" si="11"/>
        <v xml:space="preserve">Evidencia: 
Frecuencia de aplicación: 
Responsable de aplicación: </v>
      </c>
    </row>
    <row r="559" spans="1:7" ht="36" x14ac:dyDescent="0.25">
      <c r="A559" s="248"/>
      <c r="B559" s="248" t="str">
        <f>IFERROR(VLOOKUP(A559,'2.Datos'!$A$3:$X$100,6,FALSE),"La celda tiene formula")</f>
        <v>La celda tiene formula</v>
      </c>
      <c r="C559" s="248"/>
      <c r="D559" s="248"/>
      <c r="E559" s="248"/>
      <c r="F559" s="248"/>
      <c r="G559" s="293" t="str">
        <f t="shared" si="11"/>
        <v xml:space="preserve">Evidencia: 
Frecuencia de aplicación: 
Responsable de aplicación: </v>
      </c>
    </row>
    <row r="560" spans="1:7" ht="36" x14ac:dyDescent="0.25">
      <c r="A560" s="248"/>
      <c r="B560" s="248" t="str">
        <f>IFERROR(VLOOKUP(A560,'2.Datos'!$A$3:$X$100,6,FALSE),"La celda tiene formula")</f>
        <v>La celda tiene formula</v>
      </c>
      <c r="C560" s="248"/>
      <c r="D560" s="248"/>
      <c r="E560" s="248"/>
      <c r="F560" s="248"/>
      <c r="G560" s="293" t="str">
        <f t="shared" si="11"/>
        <v xml:space="preserve">Evidencia: 
Frecuencia de aplicación: 
Responsable de aplicación: </v>
      </c>
    </row>
    <row r="561" spans="1:7" ht="36" x14ac:dyDescent="0.25">
      <c r="A561" s="248"/>
      <c r="B561" s="248" t="str">
        <f>IFERROR(VLOOKUP(A561,'2.Datos'!$A$3:$X$100,6,FALSE),"La celda tiene formula")</f>
        <v>La celda tiene formula</v>
      </c>
      <c r="C561" s="248"/>
      <c r="D561" s="248"/>
      <c r="E561" s="248"/>
      <c r="F561" s="248"/>
      <c r="G561" s="293" t="str">
        <f t="shared" si="11"/>
        <v xml:space="preserve">Evidencia: 
Frecuencia de aplicación: 
Responsable de aplicación: </v>
      </c>
    </row>
    <row r="562" spans="1:7" ht="36" x14ac:dyDescent="0.25">
      <c r="A562" s="248"/>
      <c r="B562" s="248" t="str">
        <f>IFERROR(VLOOKUP(A562,'2.Datos'!$A$3:$X$100,6,FALSE),"La celda tiene formula")</f>
        <v>La celda tiene formula</v>
      </c>
      <c r="C562" s="248"/>
      <c r="D562" s="248"/>
      <c r="E562" s="248"/>
      <c r="F562" s="248"/>
      <c r="G562" s="293" t="str">
        <f t="shared" si="11"/>
        <v xml:space="preserve">Evidencia: 
Frecuencia de aplicación: 
Responsable de aplicación: </v>
      </c>
    </row>
    <row r="563" spans="1:7" ht="36" x14ac:dyDescent="0.25">
      <c r="A563" s="248"/>
      <c r="B563" s="248" t="str">
        <f>IFERROR(VLOOKUP(A563,'2.Datos'!$A$3:$X$100,6,FALSE),"La celda tiene formula")</f>
        <v>La celda tiene formula</v>
      </c>
      <c r="C563" s="248"/>
      <c r="D563" s="248"/>
      <c r="E563" s="248"/>
      <c r="F563" s="248"/>
      <c r="G563" s="293" t="str">
        <f t="shared" si="11"/>
        <v xml:space="preserve">Evidencia: 
Frecuencia de aplicación: 
Responsable de aplicación: </v>
      </c>
    </row>
    <row r="564" spans="1:7" ht="36" x14ac:dyDescent="0.25">
      <c r="A564" s="248"/>
      <c r="B564" s="248" t="str">
        <f>IFERROR(VLOOKUP(A564,'2.Datos'!$A$3:$X$100,6,FALSE),"La celda tiene formula")</f>
        <v>La celda tiene formula</v>
      </c>
      <c r="C564" s="248"/>
      <c r="D564" s="248"/>
      <c r="E564" s="248"/>
      <c r="F564" s="248"/>
      <c r="G564" s="293" t="str">
        <f t="shared" si="11"/>
        <v xml:space="preserve">Evidencia: 
Frecuencia de aplicación: 
Responsable de aplicación: </v>
      </c>
    </row>
    <row r="565" spans="1:7" ht="36" x14ac:dyDescent="0.25">
      <c r="A565" s="248"/>
      <c r="B565" s="248" t="str">
        <f>IFERROR(VLOOKUP(A565,'2.Datos'!$A$3:$X$100,6,FALSE),"La celda tiene formula")</f>
        <v>La celda tiene formula</v>
      </c>
      <c r="C565" s="248"/>
      <c r="D565" s="248"/>
      <c r="E565" s="248"/>
      <c r="F565" s="248"/>
      <c r="G565" s="293" t="str">
        <f t="shared" si="11"/>
        <v xml:space="preserve">Evidencia: 
Frecuencia de aplicación: 
Responsable de aplicación: </v>
      </c>
    </row>
    <row r="566" spans="1:7" ht="36" x14ac:dyDescent="0.25">
      <c r="A566" s="248"/>
      <c r="B566" s="248" t="str">
        <f>IFERROR(VLOOKUP(A566,'2.Datos'!$A$3:$X$100,6,FALSE),"La celda tiene formula")</f>
        <v>La celda tiene formula</v>
      </c>
      <c r="C566" s="248"/>
      <c r="D566" s="248"/>
      <c r="E566" s="248"/>
      <c r="F566" s="248"/>
      <c r="G566" s="293" t="str">
        <f t="shared" si="11"/>
        <v xml:space="preserve">Evidencia: 
Frecuencia de aplicación: 
Responsable de aplicación: </v>
      </c>
    </row>
    <row r="567" spans="1:7" ht="36" x14ac:dyDescent="0.25">
      <c r="A567" s="248"/>
      <c r="B567" s="248" t="str">
        <f>IFERROR(VLOOKUP(A567,'2.Datos'!$A$3:$X$100,6,FALSE),"La celda tiene formula")</f>
        <v>La celda tiene formula</v>
      </c>
      <c r="C567" s="248"/>
      <c r="D567" s="248"/>
      <c r="E567" s="248"/>
      <c r="F567" s="248"/>
      <c r="G567" s="293" t="str">
        <f t="shared" si="11"/>
        <v xml:space="preserve">Evidencia: 
Frecuencia de aplicación: 
Responsable de aplicación: </v>
      </c>
    </row>
    <row r="568" spans="1:7" ht="36" x14ac:dyDescent="0.25">
      <c r="A568" s="248"/>
      <c r="B568" s="248" t="str">
        <f>IFERROR(VLOOKUP(A568,'2.Datos'!$A$3:$X$100,6,FALSE),"La celda tiene formula")</f>
        <v>La celda tiene formula</v>
      </c>
      <c r="C568" s="248"/>
      <c r="D568" s="248"/>
      <c r="E568" s="248"/>
      <c r="F568" s="248"/>
      <c r="G568" s="293" t="str">
        <f t="shared" si="11"/>
        <v xml:space="preserve">Evidencia: 
Frecuencia de aplicación: 
Responsable de aplicación: </v>
      </c>
    </row>
    <row r="569" spans="1:7" ht="36" x14ac:dyDescent="0.25">
      <c r="A569" s="248"/>
      <c r="B569" s="248" t="str">
        <f>IFERROR(VLOOKUP(A569,'2.Datos'!$A$3:$X$100,6,FALSE),"La celda tiene formula")</f>
        <v>La celda tiene formula</v>
      </c>
      <c r="C569" s="248"/>
      <c r="D569" s="248"/>
      <c r="E569" s="248"/>
      <c r="F569" s="248"/>
      <c r="G569" s="293" t="str">
        <f t="shared" si="11"/>
        <v xml:space="preserve">Evidencia: 
Frecuencia de aplicación: 
Responsable de aplicación: </v>
      </c>
    </row>
    <row r="570" spans="1:7" ht="36" x14ac:dyDescent="0.25">
      <c r="A570" s="248"/>
      <c r="B570" s="248" t="str">
        <f>IFERROR(VLOOKUP(A570,'2.Datos'!$A$3:$X$100,6,FALSE),"La celda tiene formula")</f>
        <v>La celda tiene formula</v>
      </c>
      <c r="C570" s="248"/>
      <c r="D570" s="248"/>
      <c r="E570" s="248"/>
      <c r="F570" s="248"/>
      <c r="G570" s="293" t="str">
        <f t="shared" si="11"/>
        <v xml:space="preserve">Evidencia: 
Frecuencia de aplicación: 
Responsable de aplicación: </v>
      </c>
    </row>
    <row r="571" spans="1:7" ht="36" x14ac:dyDescent="0.25">
      <c r="A571" s="248"/>
      <c r="B571" s="248" t="str">
        <f>IFERROR(VLOOKUP(A571,'2.Datos'!$A$3:$X$100,6,FALSE),"La celda tiene formula")</f>
        <v>La celda tiene formula</v>
      </c>
      <c r="C571" s="248"/>
      <c r="D571" s="248"/>
      <c r="E571" s="248"/>
      <c r="F571" s="248"/>
      <c r="G571" s="293" t="str">
        <f t="shared" si="11"/>
        <v xml:space="preserve">Evidencia: 
Frecuencia de aplicación: 
Responsable de aplicación: </v>
      </c>
    </row>
    <row r="572" spans="1:7" ht="36" x14ac:dyDescent="0.25">
      <c r="A572" s="248"/>
      <c r="B572" s="248" t="str">
        <f>IFERROR(VLOOKUP(A572,'2.Datos'!$A$3:$X$100,6,FALSE),"La celda tiene formula")</f>
        <v>La celda tiene formula</v>
      </c>
      <c r="C572" s="248"/>
      <c r="D572" s="248"/>
      <c r="E572" s="248"/>
      <c r="F572" s="248"/>
      <c r="G572" s="293" t="str">
        <f t="shared" si="11"/>
        <v xml:space="preserve">Evidencia: 
Frecuencia de aplicación: 
Responsable de aplicación: </v>
      </c>
    </row>
    <row r="573" spans="1:7" ht="36" x14ac:dyDescent="0.25">
      <c r="A573" s="248"/>
      <c r="B573" s="248" t="str">
        <f>IFERROR(VLOOKUP(A573,'2.Datos'!$A$3:$X$100,6,FALSE),"La celda tiene formula")</f>
        <v>La celda tiene formula</v>
      </c>
      <c r="C573" s="248"/>
      <c r="D573" s="248"/>
      <c r="E573" s="248"/>
      <c r="F573" s="248"/>
      <c r="G573" s="293" t="str">
        <f t="shared" si="11"/>
        <v xml:space="preserve">Evidencia: 
Frecuencia de aplicación: 
Responsable de aplicación: </v>
      </c>
    </row>
    <row r="574" spans="1:7" ht="36" x14ac:dyDescent="0.25">
      <c r="A574" s="248"/>
      <c r="B574" s="248" t="str">
        <f>IFERROR(VLOOKUP(A574,'2.Datos'!$A$3:$X$100,6,FALSE),"La celda tiene formula")</f>
        <v>La celda tiene formula</v>
      </c>
      <c r="C574" s="248"/>
      <c r="D574" s="248"/>
      <c r="E574" s="248"/>
      <c r="F574" s="248"/>
      <c r="G574" s="293" t="str">
        <f t="shared" si="11"/>
        <v xml:space="preserve">Evidencia: 
Frecuencia de aplicación: 
Responsable de aplicación: </v>
      </c>
    </row>
    <row r="575" spans="1:7" ht="36" x14ac:dyDescent="0.25">
      <c r="A575" s="248"/>
      <c r="B575" s="248" t="str">
        <f>IFERROR(VLOOKUP(A575,'2.Datos'!$A$3:$X$100,6,FALSE),"La celda tiene formula")</f>
        <v>La celda tiene formula</v>
      </c>
      <c r="C575" s="248"/>
      <c r="D575" s="248"/>
      <c r="E575" s="248"/>
      <c r="F575" s="248"/>
      <c r="G575" s="293" t="str">
        <f t="shared" si="11"/>
        <v xml:space="preserve">Evidencia: 
Frecuencia de aplicación: 
Responsable de aplicación: </v>
      </c>
    </row>
    <row r="576" spans="1:7" ht="36" x14ac:dyDescent="0.25">
      <c r="A576" s="248"/>
      <c r="B576" s="248" t="str">
        <f>IFERROR(VLOOKUP(A576,'2.Datos'!$A$3:$X$100,6,FALSE),"La celda tiene formula")</f>
        <v>La celda tiene formula</v>
      </c>
      <c r="C576" s="248"/>
      <c r="D576" s="248"/>
      <c r="E576" s="248"/>
      <c r="F576" s="248"/>
      <c r="G576" s="293" t="str">
        <f t="shared" si="11"/>
        <v xml:space="preserve">Evidencia: 
Frecuencia de aplicación: 
Responsable de aplicación: </v>
      </c>
    </row>
    <row r="577" spans="1:7" ht="36" x14ac:dyDescent="0.25">
      <c r="A577" s="248"/>
      <c r="B577" s="248" t="str">
        <f>IFERROR(VLOOKUP(A577,'2.Datos'!$A$3:$X$100,6,FALSE),"La celda tiene formula")</f>
        <v>La celda tiene formula</v>
      </c>
      <c r="C577" s="248"/>
      <c r="D577" s="248"/>
      <c r="E577" s="248"/>
      <c r="F577" s="248"/>
      <c r="G577" s="293" t="str">
        <f t="shared" si="11"/>
        <v xml:space="preserve">Evidencia: 
Frecuencia de aplicación: 
Responsable de aplicación: </v>
      </c>
    </row>
    <row r="578" spans="1:7" ht="36" x14ac:dyDescent="0.25">
      <c r="A578" s="248"/>
      <c r="B578" s="248" t="str">
        <f>IFERROR(VLOOKUP(A578,'2.Datos'!$A$3:$X$100,6,FALSE),"La celda tiene formula")</f>
        <v>La celda tiene formula</v>
      </c>
      <c r="C578" s="248"/>
      <c r="D578" s="248"/>
      <c r="E578" s="248"/>
      <c r="F578" s="248"/>
      <c r="G578" s="293" t="str">
        <f t="shared" si="11"/>
        <v xml:space="preserve">Evidencia: 
Frecuencia de aplicación: 
Responsable de aplicación: </v>
      </c>
    </row>
    <row r="579" spans="1:7" ht="36" x14ac:dyDescent="0.25">
      <c r="A579" s="248"/>
      <c r="B579" s="248" t="str">
        <f>IFERROR(VLOOKUP(A579,'2.Datos'!$A$3:$X$100,6,FALSE),"La celda tiene formula")</f>
        <v>La celda tiene formula</v>
      </c>
      <c r="C579" s="248"/>
      <c r="D579" s="248"/>
      <c r="E579" s="248"/>
      <c r="F579" s="248"/>
      <c r="G579" s="293" t="str">
        <f t="shared" si="11"/>
        <v xml:space="preserve">Evidencia: 
Frecuencia de aplicación: 
Responsable de aplicación: </v>
      </c>
    </row>
    <row r="580" spans="1:7" ht="36" x14ac:dyDescent="0.25">
      <c r="A580" s="248"/>
      <c r="B580" s="248" t="str">
        <f>IFERROR(VLOOKUP(A580,'2.Datos'!$A$3:$X$100,6,FALSE),"La celda tiene formula")</f>
        <v>La celda tiene formula</v>
      </c>
      <c r="C580" s="248"/>
      <c r="D580" s="248"/>
      <c r="E580" s="248"/>
      <c r="F580" s="248"/>
      <c r="G580" s="293" t="str">
        <f t="shared" si="11"/>
        <v xml:space="preserve">Evidencia: 
Frecuencia de aplicación: 
Responsable de aplicación: </v>
      </c>
    </row>
    <row r="581" spans="1:7" ht="36" x14ac:dyDescent="0.25">
      <c r="A581" s="248"/>
      <c r="B581" s="248" t="str">
        <f>IFERROR(VLOOKUP(A581,'2.Datos'!$A$3:$X$100,6,FALSE),"La celda tiene formula")</f>
        <v>La celda tiene formula</v>
      </c>
      <c r="C581" s="248"/>
      <c r="D581" s="248"/>
      <c r="E581" s="248"/>
      <c r="F581" s="248"/>
      <c r="G581" s="293" t="str">
        <f t="shared" si="11"/>
        <v xml:space="preserve">Evidencia: 
Frecuencia de aplicación: 
Responsable de aplicación: </v>
      </c>
    </row>
    <row r="582" spans="1:7" ht="36" x14ac:dyDescent="0.25">
      <c r="A582" s="248"/>
      <c r="B582" s="248" t="str">
        <f>IFERROR(VLOOKUP(A582,'2.Datos'!$A$3:$X$100,6,FALSE),"La celda tiene formula")</f>
        <v>La celda tiene formula</v>
      </c>
      <c r="C582" s="248"/>
      <c r="D582" s="248"/>
      <c r="E582" s="248"/>
      <c r="F582" s="248"/>
      <c r="G582" s="293" t="str">
        <f t="shared" si="11"/>
        <v xml:space="preserve">Evidencia: 
Frecuencia de aplicación: 
Responsable de aplicación: </v>
      </c>
    </row>
    <row r="583" spans="1:7" x14ac:dyDescent="0.25">
      <c r="A583" s="249"/>
      <c r="C583" s="249"/>
      <c r="D583" s="249"/>
      <c r="E583" s="249"/>
      <c r="F583" s="249"/>
      <c r="G583" s="249"/>
    </row>
  </sheetData>
  <sheetProtection formatCells="0" formatColumns="0" formatRows="0" insertColumns="0" insertRows="0" insertHyperlinks="0" sort="0" autoFilter="0" pivotTables="0"/>
  <conditionalFormatting sqref="B171:B582 B2:B136 B138:B169">
    <cfRule type="cellIs" dxfId="125" priority="3" operator="equal">
      <formula>"La celda tiene formula"</formula>
    </cfRule>
  </conditionalFormatting>
  <conditionalFormatting sqref="B137">
    <cfRule type="cellIs" dxfId="124" priority="1" operator="equal">
      <formula>"La celda tiene formula"</formula>
    </cfRule>
  </conditionalFormatting>
  <dataValidations count="1">
    <dataValidation type="list" allowBlank="1" showInputMessage="1" showErrorMessage="1" sqref="H171 H2:H169" xr:uid="{323FE528-1820-43F8-B505-CA6261E85F93}">
      <formula1>$AG$5:$AG$7</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texto">
                <anchor moveWithCells="1" sizeWithCells="1">
                  <from>
                    <xdr:col>9</xdr:col>
                    <xdr:colOff>419100</xdr:colOff>
                    <xdr:row>0</xdr:row>
                    <xdr:rowOff>0</xdr:rowOff>
                  </from>
                  <to>
                    <xdr:col>11</xdr:col>
                    <xdr:colOff>371475</xdr:colOff>
                    <xdr:row>1</xdr:row>
                    <xdr:rowOff>209550</xdr:rowOff>
                  </to>
                </anchor>
              </controlPr>
            </control>
          </mc:Choice>
        </mc:AlternateContent>
        <mc:AlternateContent xmlns:mc="http://schemas.openxmlformats.org/markup-compatibility/2006">
          <mc:Choice Requires="x14">
            <control shapeId="12294" r:id="rId5" name="Button 3">
              <controlPr defaultSize="0" print="0" autoFill="0" autoPict="0" macro="[0]!texto">
                <anchor moveWithCells="1" sizeWithCells="1">
                  <from>
                    <xdr:col>9</xdr:col>
                    <xdr:colOff>419100</xdr:colOff>
                    <xdr:row>0</xdr:row>
                    <xdr:rowOff>0</xdr:rowOff>
                  </from>
                  <to>
                    <xdr:col>11</xdr:col>
                    <xdr:colOff>371475</xdr:colOff>
                    <xdr:row>1</xdr:row>
                    <xdr:rowOff>209550</xdr:rowOff>
                  </to>
                </anchor>
              </controlPr>
            </control>
          </mc:Choice>
        </mc:AlternateContent>
        <mc:AlternateContent xmlns:mc="http://schemas.openxmlformats.org/markup-compatibility/2006">
          <mc:Choice Requires="x14">
            <control shapeId="12295" r:id="rId6" name="Button 3">
              <controlPr defaultSize="0" print="0" autoFill="0" autoPict="0" macro="[0]!texto">
                <anchor moveWithCells="1" sizeWithCells="1">
                  <from>
                    <xdr:col>9</xdr:col>
                    <xdr:colOff>419100</xdr:colOff>
                    <xdr:row>0</xdr:row>
                    <xdr:rowOff>0</xdr:rowOff>
                  </from>
                  <to>
                    <xdr:col>11</xdr:col>
                    <xdr:colOff>371475</xdr:colOff>
                    <xdr:row>1</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FF61-485F-4CB7-90F5-538F63ACC536}">
  <sheetPr>
    <tabColor rgb="FF92D050"/>
  </sheetPr>
  <dimension ref="A1:B194"/>
  <sheetViews>
    <sheetView workbookViewId="0">
      <selection activeCell="F10" sqref="F10"/>
    </sheetView>
  </sheetViews>
  <sheetFormatPr baseColWidth="10" defaultRowHeight="15" x14ac:dyDescent="0.25"/>
  <cols>
    <col min="1" max="1" width="50.7109375" style="249" customWidth="1"/>
    <col min="2" max="2" width="30" customWidth="1"/>
  </cols>
  <sheetData>
    <row r="1" spans="1:2" ht="15.75" thickBot="1" x14ac:dyDescent="0.3">
      <c r="A1" s="272" t="s">
        <v>606</v>
      </c>
    </row>
    <row r="2" spans="1:2" ht="15.75" hidden="1" thickBot="1" x14ac:dyDescent="0.3"/>
    <row r="3" spans="1:2" ht="12.95" customHeight="1" thickBot="1" x14ac:dyDescent="0.3">
      <c r="A3" s="273" t="s">
        <v>372</v>
      </c>
      <c r="B3" s="266" t="s">
        <v>159</v>
      </c>
    </row>
    <row r="4" spans="1:2" ht="41.45" customHeight="1" thickBot="1" x14ac:dyDescent="0.3">
      <c r="A4" s="274" t="s">
        <v>490</v>
      </c>
      <c r="B4" s="267"/>
    </row>
    <row r="5" spans="1:2" ht="27.6" customHeight="1" x14ac:dyDescent="0.25">
      <c r="A5" s="275"/>
      <c r="B5" s="269" t="s">
        <v>442</v>
      </c>
    </row>
    <row r="6" spans="1:2" ht="32.450000000000003" customHeight="1" thickBot="1" x14ac:dyDescent="0.3">
      <c r="A6" s="275"/>
      <c r="B6" s="270" t="s">
        <v>454</v>
      </c>
    </row>
    <row r="7" spans="1:2" ht="30.95" customHeight="1" thickBot="1" x14ac:dyDescent="0.3">
      <c r="A7" s="274" t="s">
        <v>480</v>
      </c>
      <c r="B7" s="267"/>
    </row>
    <row r="8" spans="1:2" ht="30.95" customHeight="1" thickBot="1" x14ac:dyDescent="0.3">
      <c r="A8" s="275"/>
      <c r="B8" s="268" t="s">
        <v>408</v>
      </c>
    </row>
    <row r="9" spans="1:2" ht="28.5" customHeight="1" thickBot="1" x14ac:dyDescent="0.3">
      <c r="A9" s="274" t="s">
        <v>487</v>
      </c>
      <c r="B9" s="267"/>
    </row>
    <row r="10" spans="1:2" ht="35.450000000000003" customHeight="1" thickBot="1" x14ac:dyDescent="0.3">
      <c r="A10" s="275"/>
      <c r="B10" s="268" t="s">
        <v>434</v>
      </c>
    </row>
    <row r="11" spans="1:2" ht="31.5" customHeight="1" thickBot="1" x14ac:dyDescent="0.3">
      <c r="A11" s="274" t="s">
        <v>483</v>
      </c>
      <c r="B11" s="267"/>
    </row>
    <row r="12" spans="1:2" ht="36.6" customHeight="1" thickBot="1" x14ac:dyDescent="0.3">
      <c r="A12" s="275"/>
      <c r="B12" s="268" t="s">
        <v>417</v>
      </c>
    </row>
    <row r="13" spans="1:2" ht="42.95" customHeight="1" thickBot="1" x14ac:dyDescent="0.3">
      <c r="A13" s="274" t="s">
        <v>489</v>
      </c>
      <c r="B13" s="267"/>
    </row>
    <row r="14" spans="1:2" ht="51.6" customHeight="1" thickBot="1" x14ac:dyDescent="0.3">
      <c r="A14" s="275"/>
      <c r="B14" s="268" t="s">
        <v>440</v>
      </c>
    </row>
    <row r="15" spans="1:2" ht="29.1" customHeight="1" thickBot="1" x14ac:dyDescent="0.3">
      <c r="A15" s="274" t="s">
        <v>603</v>
      </c>
      <c r="B15" s="267"/>
    </row>
    <row r="16" spans="1:2" ht="15.75" thickBot="1" x14ac:dyDescent="0.3">
      <c r="A16" s="275"/>
      <c r="B16" s="268" t="s">
        <v>426</v>
      </c>
    </row>
    <row r="17" spans="1:2" ht="60.75" thickBot="1" x14ac:dyDescent="0.3">
      <c r="A17" s="274" t="s">
        <v>519</v>
      </c>
      <c r="B17" s="267"/>
    </row>
    <row r="18" spans="1:2" ht="15.75" thickBot="1" x14ac:dyDescent="0.3">
      <c r="A18" s="275"/>
      <c r="B18" s="268" t="s">
        <v>379</v>
      </c>
    </row>
    <row r="19" spans="1:2" ht="15.75" thickBot="1" x14ac:dyDescent="0.3">
      <c r="A19" s="274" t="s">
        <v>493</v>
      </c>
      <c r="B19" s="267"/>
    </row>
    <row r="20" spans="1:2" ht="15.75" thickBot="1" x14ac:dyDescent="0.3">
      <c r="A20" s="275"/>
      <c r="B20" s="268" t="s">
        <v>450</v>
      </c>
    </row>
    <row r="21" spans="1:2" ht="15.75" thickBot="1" x14ac:dyDescent="0.3">
      <c r="A21" s="274" t="s">
        <v>472</v>
      </c>
      <c r="B21" s="267"/>
    </row>
    <row r="22" spans="1:2" ht="15.75" thickBot="1" x14ac:dyDescent="0.3">
      <c r="A22" s="275"/>
      <c r="B22" s="278" t="s">
        <v>379</v>
      </c>
    </row>
    <row r="23" spans="1:2" x14ac:dyDescent="0.25">
      <c r="A23" s="275"/>
      <c r="B23" s="269" t="s">
        <v>414</v>
      </c>
    </row>
    <row r="24" spans="1:2" x14ac:dyDescent="0.25">
      <c r="A24" s="275"/>
      <c r="B24" s="271" t="s">
        <v>417</v>
      </c>
    </row>
    <row r="25" spans="1:2" x14ac:dyDescent="0.25">
      <c r="A25" s="275"/>
      <c r="B25" s="271" t="s">
        <v>420</v>
      </c>
    </row>
    <row r="26" spans="1:2" x14ac:dyDescent="0.25">
      <c r="A26" s="275"/>
      <c r="B26" s="271" t="s">
        <v>423</v>
      </c>
    </row>
    <row r="27" spans="1:2" x14ac:dyDescent="0.25">
      <c r="A27" s="275"/>
      <c r="B27" s="271" t="s">
        <v>426</v>
      </c>
    </row>
    <row r="28" spans="1:2" x14ac:dyDescent="0.25">
      <c r="A28" s="275"/>
      <c r="B28" s="271" t="s">
        <v>431</v>
      </c>
    </row>
    <row r="29" spans="1:2" x14ac:dyDescent="0.25">
      <c r="A29" s="275"/>
      <c r="B29" s="271" t="s">
        <v>434</v>
      </c>
    </row>
    <row r="30" spans="1:2" x14ac:dyDescent="0.25">
      <c r="A30" s="275"/>
      <c r="B30" s="271" t="s">
        <v>440</v>
      </c>
    </row>
    <row r="31" spans="1:2" x14ac:dyDescent="0.25">
      <c r="A31" s="275"/>
      <c r="B31" s="271" t="s">
        <v>442</v>
      </c>
    </row>
    <row r="32" spans="1:2" x14ac:dyDescent="0.25">
      <c r="A32" s="275"/>
      <c r="B32" s="271" t="s">
        <v>385</v>
      </c>
    </row>
    <row r="33" spans="1:2" x14ac:dyDescent="0.25">
      <c r="A33" s="275"/>
      <c r="B33" s="271" t="s">
        <v>446</v>
      </c>
    </row>
    <row r="34" spans="1:2" x14ac:dyDescent="0.25">
      <c r="A34" s="275"/>
      <c r="B34" s="271" t="s">
        <v>450</v>
      </c>
    </row>
    <row r="35" spans="1:2" x14ac:dyDescent="0.25">
      <c r="A35" s="275"/>
      <c r="B35" s="271" t="s">
        <v>454</v>
      </c>
    </row>
    <row r="36" spans="1:2" x14ac:dyDescent="0.25">
      <c r="A36" s="275"/>
      <c r="B36" s="271" t="s">
        <v>389</v>
      </c>
    </row>
    <row r="37" spans="1:2" ht="15.75" thickBot="1" x14ac:dyDescent="0.3">
      <c r="A37" s="275"/>
      <c r="B37" s="270" t="s">
        <v>394</v>
      </c>
    </row>
    <row r="38" spans="1:2" x14ac:dyDescent="0.25">
      <c r="A38" s="275"/>
      <c r="B38" s="278" t="s">
        <v>401</v>
      </c>
    </row>
    <row r="39" spans="1:2" ht="15.75" thickBot="1" x14ac:dyDescent="0.3">
      <c r="A39" s="275"/>
      <c r="B39" s="278" t="s">
        <v>404</v>
      </c>
    </row>
    <row r="40" spans="1:2" ht="15.75" thickBot="1" x14ac:dyDescent="0.3">
      <c r="A40" s="275"/>
      <c r="B40" s="268" t="s">
        <v>412</v>
      </c>
    </row>
    <row r="41" spans="1:2" ht="45.75" thickBot="1" x14ac:dyDescent="0.3">
      <c r="A41" s="274" t="s">
        <v>471</v>
      </c>
      <c r="B41" s="267"/>
    </row>
    <row r="42" spans="1:2" x14ac:dyDescent="0.25">
      <c r="A42" s="275"/>
      <c r="B42" s="269" t="s">
        <v>379</v>
      </c>
    </row>
    <row r="43" spans="1:2" x14ac:dyDescent="0.25">
      <c r="A43" s="275"/>
      <c r="B43" s="271" t="s">
        <v>414</v>
      </c>
    </row>
    <row r="44" spans="1:2" x14ac:dyDescent="0.25">
      <c r="A44" s="275"/>
      <c r="B44" s="271" t="s">
        <v>431</v>
      </c>
    </row>
    <row r="45" spans="1:2" x14ac:dyDescent="0.25">
      <c r="A45" s="275"/>
      <c r="B45" s="271" t="s">
        <v>385</v>
      </c>
    </row>
    <row r="46" spans="1:2" x14ac:dyDescent="0.25">
      <c r="A46" s="275"/>
      <c r="B46" s="271" t="s">
        <v>450</v>
      </c>
    </row>
    <row r="47" spans="1:2" x14ac:dyDescent="0.25">
      <c r="A47" s="275"/>
      <c r="B47" s="271" t="s">
        <v>389</v>
      </c>
    </row>
    <row r="48" spans="1:2" x14ac:dyDescent="0.25">
      <c r="A48" s="275"/>
      <c r="B48" s="271" t="s">
        <v>394</v>
      </c>
    </row>
    <row r="49" spans="1:2" x14ac:dyDescent="0.25">
      <c r="A49" s="275"/>
      <c r="B49" s="271" t="s">
        <v>398</v>
      </c>
    </row>
    <row r="50" spans="1:2" x14ac:dyDescent="0.25">
      <c r="A50" s="275"/>
      <c r="B50" s="271" t="s">
        <v>401</v>
      </c>
    </row>
    <row r="51" spans="1:2" x14ac:dyDescent="0.25">
      <c r="A51" s="275"/>
      <c r="B51" s="271" t="s">
        <v>404</v>
      </c>
    </row>
    <row r="52" spans="1:2" ht="15.75" thickBot="1" x14ac:dyDescent="0.3">
      <c r="A52" s="275"/>
      <c r="B52" s="270" t="s">
        <v>412</v>
      </c>
    </row>
    <row r="53" spans="1:2" ht="15.75" thickBot="1" x14ac:dyDescent="0.3">
      <c r="A53" s="274" t="s">
        <v>482</v>
      </c>
      <c r="B53" s="267"/>
    </row>
    <row r="54" spans="1:2" ht="15.75" thickBot="1" x14ac:dyDescent="0.3">
      <c r="A54" s="275"/>
      <c r="B54" s="268" t="s">
        <v>412</v>
      </c>
    </row>
    <row r="55" spans="1:2" ht="15.75" thickBot="1" x14ac:dyDescent="0.3">
      <c r="A55" s="274" t="s">
        <v>486</v>
      </c>
      <c r="B55" s="267"/>
    </row>
    <row r="56" spans="1:2" ht="15.75" thickBot="1" x14ac:dyDescent="0.3">
      <c r="A56" s="275"/>
      <c r="B56" s="268" t="s">
        <v>423</v>
      </c>
    </row>
    <row r="57" spans="1:2" ht="30.75" thickBot="1" x14ac:dyDescent="0.3">
      <c r="A57" s="274" t="s">
        <v>514</v>
      </c>
      <c r="B57" s="267"/>
    </row>
    <row r="58" spans="1:2" ht="15.75" thickBot="1" x14ac:dyDescent="0.3">
      <c r="A58" s="275"/>
      <c r="B58" s="268" t="s">
        <v>414</v>
      </c>
    </row>
    <row r="59" spans="1:2" ht="15.75" thickBot="1" x14ac:dyDescent="0.3">
      <c r="A59" s="274" t="s">
        <v>475</v>
      </c>
      <c r="B59" s="267"/>
    </row>
    <row r="60" spans="1:2" ht="15.75" thickBot="1" x14ac:dyDescent="0.3">
      <c r="A60" s="275"/>
      <c r="B60" s="268" t="s">
        <v>401</v>
      </c>
    </row>
    <row r="61" spans="1:2" ht="45.75" thickBot="1" x14ac:dyDescent="0.3">
      <c r="A61" s="274" t="s">
        <v>492</v>
      </c>
      <c r="B61" s="267"/>
    </row>
    <row r="62" spans="1:2" ht="15.75" thickBot="1" x14ac:dyDescent="0.3">
      <c r="A62" s="275"/>
      <c r="B62" s="268" t="s">
        <v>446</v>
      </c>
    </row>
    <row r="63" spans="1:2" ht="15.75" thickBot="1" x14ac:dyDescent="0.3">
      <c r="A63" s="274" t="s">
        <v>496</v>
      </c>
      <c r="B63" s="267"/>
    </row>
    <row r="64" spans="1:2" ht="15.75" thickBot="1" x14ac:dyDescent="0.3">
      <c r="A64" s="275"/>
      <c r="B64" s="268" t="s">
        <v>453</v>
      </c>
    </row>
    <row r="65" spans="1:2" x14ac:dyDescent="0.25">
      <c r="A65" s="277" t="s">
        <v>633</v>
      </c>
      <c r="B65" s="278"/>
    </row>
    <row r="66" spans="1:2" ht="15.75" thickBot="1" x14ac:dyDescent="0.3">
      <c r="A66" s="277"/>
      <c r="B66" s="278" t="s">
        <v>442</v>
      </c>
    </row>
    <row r="67" spans="1:2" ht="45.75" thickBot="1" x14ac:dyDescent="0.3">
      <c r="A67" s="274" t="s">
        <v>543</v>
      </c>
      <c r="B67" s="267"/>
    </row>
    <row r="68" spans="1:2" ht="15.75" thickBot="1" x14ac:dyDescent="0.3">
      <c r="A68" s="275"/>
      <c r="B68" s="268" t="s">
        <v>398</v>
      </c>
    </row>
    <row r="69" spans="1:2" ht="15.75" thickBot="1" x14ac:dyDescent="0.3">
      <c r="A69" s="274" t="s">
        <v>477</v>
      </c>
      <c r="B69" s="267"/>
    </row>
    <row r="70" spans="1:2" ht="15.75" thickBot="1" x14ac:dyDescent="0.3">
      <c r="A70" s="275"/>
      <c r="B70" s="268" t="s">
        <v>408</v>
      </c>
    </row>
    <row r="71" spans="1:2" ht="45.75" thickBot="1" x14ac:dyDescent="0.3">
      <c r="A71" s="274" t="s">
        <v>474</v>
      </c>
      <c r="B71" s="267"/>
    </row>
    <row r="72" spans="1:2" ht="15.75" thickBot="1" x14ac:dyDescent="0.3">
      <c r="A72" s="275"/>
      <c r="B72" s="268" t="s">
        <v>389</v>
      </c>
    </row>
    <row r="73" spans="1:2" x14ac:dyDescent="0.25">
      <c r="A73" s="277" t="s">
        <v>634</v>
      </c>
      <c r="B73" s="278"/>
    </row>
    <row r="74" spans="1:2" ht="15.75" thickBot="1" x14ac:dyDescent="0.3">
      <c r="A74" s="277"/>
      <c r="B74" s="278" t="s">
        <v>454</v>
      </c>
    </row>
    <row r="75" spans="1:2" ht="60.75" thickBot="1" x14ac:dyDescent="0.3">
      <c r="A75" s="274" t="s">
        <v>510</v>
      </c>
      <c r="B75" s="267"/>
    </row>
    <row r="76" spans="1:2" ht="15.75" thickBot="1" x14ac:dyDescent="0.3">
      <c r="A76" s="275"/>
      <c r="B76" s="268" t="s">
        <v>379</v>
      </c>
    </row>
    <row r="77" spans="1:2" ht="30.75" thickBot="1" x14ac:dyDescent="0.3">
      <c r="A77" s="274" t="s">
        <v>545</v>
      </c>
      <c r="B77" s="267"/>
    </row>
    <row r="78" spans="1:2" ht="15.75" thickBot="1" x14ac:dyDescent="0.3">
      <c r="A78" s="275"/>
      <c r="B78" s="268" t="s">
        <v>420</v>
      </c>
    </row>
    <row r="79" spans="1:2" ht="30.75" thickBot="1" x14ac:dyDescent="0.3">
      <c r="A79" s="274" t="s">
        <v>479</v>
      </c>
      <c r="B79" s="267"/>
    </row>
    <row r="80" spans="1:2" ht="15.75" thickBot="1" x14ac:dyDescent="0.3">
      <c r="A80" s="275"/>
      <c r="B80" s="268" t="s">
        <v>408</v>
      </c>
    </row>
    <row r="81" spans="1:2" ht="30.75" thickBot="1" x14ac:dyDescent="0.3">
      <c r="A81" s="274" t="s">
        <v>550</v>
      </c>
      <c r="B81" s="267"/>
    </row>
    <row r="82" spans="1:2" x14ac:dyDescent="0.25">
      <c r="A82" s="275"/>
      <c r="B82" s="269" t="s">
        <v>420</v>
      </c>
    </row>
    <row r="83" spans="1:2" x14ac:dyDescent="0.25">
      <c r="A83" s="275"/>
      <c r="B83" s="271" t="s">
        <v>434</v>
      </c>
    </row>
    <row r="84" spans="1:2" x14ac:dyDescent="0.25">
      <c r="A84" s="275"/>
      <c r="B84" s="271" t="s">
        <v>442</v>
      </c>
    </row>
    <row r="85" spans="1:2" x14ac:dyDescent="0.25">
      <c r="A85" s="275"/>
      <c r="B85" s="271" t="s">
        <v>453</v>
      </c>
    </row>
    <row r="86" spans="1:2" ht="15.75" thickBot="1" x14ac:dyDescent="0.3">
      <c r="A86" s="275"/>
      <c r="B86" s="270" t="s">
        <v>454</v>
      </c>
    </row>
    <row r="87" spans="1:2" ht="45.75" thickBot="1" x14ac:dyDescent="0.3">
      <c r="A87" s="274" t="s">
        <v>602</v>
      </c>
      <c r="B87" s="267"/>
    </row>
    <row r="88" spans="1:2" ht="15.75" thickBot="1" x14ac:dyDescent="0.3">
      <c r="A88" s="275"/>
      <c r="B88" s="268" t="s">
        <v>426</v>
      </c>
    </row>
    <row r="89" spans="1:2" ht="15.75" thickBot="1" x14ac:dyDescent="0.3">
      <c r="A89" s="274" t="s">
        <v>470</v>
      </c>
      <c r="B89" s="267"/>
    </row>
    <row r="90" spans="1:2" x14ac:dyDescent="0.25">
      <c r="A90" s="275"/>
      <c r="B90" s="269" t="s">
        <v>379</v>
      </c>
    </row>
    <row r="91" spans="1:2" x14ac:dyDescent="0.25">
      <c r="A91" s="275"/>
      <c r="B91" s="271" t="s">
        <v>414</v>
      </c>
    </row>
    <row r="92" spans="1:2" x14ac:dyDescent="0.25">
      <c r="A92" s="275"/>
      <c r="B92" s="271" t="s">
        <v>417</v>
      </c>
    </row>
    <row r="93" spans="1:2" x14ac:dyDescent="0.25">
      <c r="A93" s="275"/>
      <c r="B93" s="271" t="s">
        <v>423</v>
      </c>
    </row>
    <row r="94" spans="1:2" x14ac:dyDescent="0.25">
      <c r="A94" s="275"/>
      <c r="B94" s="271" t="s">
        <v>426</v>
      </c>
    </row>
    <row r="95" spans="1:2" x14ac:dyDescent="0.25">
      <c r="A95" s="275"/>
      <c r="B95" s="271" t="s">
        <v>431</v>
      </c>
    </row>
    <row r="96" spans="1:2" x14ac:dyDescent="0.25">
      <c r="A96" s="275"/>
      <c r="B96" s="271" t="s">
        <v>434</v>
      </c>
    </row>
    <row r="97" spans="1:2" x14ac:dyDescent="0.25">
      <c r="A97" s="275"/>
      <c r="B97" s="271" t="s">
        <v>440</v>
      </c>
    </row>
    <row r="98" spans="1:2" x14ac:dyDescent="0.25">
      <c r="A98" s="275"/>
      <c r="B98" s="271" t="s">
        <v>385</v>
      </c>
    </row>
    <row r="99" spans="1:2" x14ac:dyDescent="0.25">
      <c r="A99" s="275"/>
      <c r="B99" s="271" t="s">
        <v>450</v>
      </c>
    </row>
    <row r="100" spans="1:2" x14ac:dyDescent="0.25">
      <c r="A100" s="275"/>
      <c r="B100" s="271" t="s">
        <v>389</v>
      </c>
    </row>
    <row r="101" spans="1:2" x14ac:dyDescent="0.25">
      <c r="A101" s="275"/>
      <c r="B101" s="271" t="s">
        <v>394</v>
      </c>
    </row>
    <row r="102" spans="1:2" x14ac:dyDescent="0.25">
      <c r="A102" s="275"/>
      <c r="B102" s="271" t="s">
        <v>398</v>
      </c>
    </row>
    <row r="103" spans="1:2" x14ac:dyDescent="0.25">
      <c r="A103" s="275"/>
      <c r="B103" s="271" t="s">
        <v>401</v>
      </c>
    </row>
    <row r="104" spans="1:2" x14ac:dyDescent="0.25">
      <c r="A104" s="275"/>
      <c r="B104" s="271" t="s">
        <v>404</v>
      </c>
    </row>
    <row r="105" spans="1:2" ht="15.75" thickBot="1" x14ac:dyDescent="0.3">
      <c r="A105" s="275"/>
      <c r="B105" s="270" t="s">
        <v>412</v>
      </c>
    </row>
    <row r="106" spans="1:2" x14ac:dyDescent="0.25">
      <c r="A106" s="277" t="s">
        <v>635</v>
      </c>
      <c r="B106" s="278"/>
    </row>
    <row r="107" spans="1:2" ht="15.75" thickBot="1" x14ac:dyDescent="0.3">
      <c r="A107" s="277"/>
      <c r="B107" s="278" t="s">
        <v>454</v>
      </c>
    </row>
    <row r="108" spans="1:2" ht="45.75" thickBot="1" x14ac:dyDescent="0.3">
      <c r="A108" s="274" t="s">
        <v>517</v>
      </c>
      <c r="B108" s="267"/>
    </row>
    <row r="109" spans="1:2" x14ac:dyDescent="0.25">
      <c r="A109" s="275"/>
      <c r="B109" s="269" t="s">
        <v>434</v>
      </c>
    </row>
    <row r="110" spans="1:2" ht="15.75" thickBot="1" x14ac:dyDescent="0.3">
      <c r="A110" s="275"/>
      <c r="B110" s="270" t="s">
        <v>437</v>
      </c>
    </row>
    <row r="111" spans="1:2" ht="15.75" thickBot="1" x14ac:dyDescent="0.3">
      <c r="A111" s="274" t="s">
        <v>495</v>
      </c>
      <c r="B111" s="267"/>
    </row>
    <row r="112" spans="1:2" ht="15.75" thickBot="1" x14ac:dyDescent="0.3">
      <c r="A112" s="275"/>
      <c r="B112" s="268" t="s">
        <v>453</v>
      </c>
    </row>
    <row r="113" spans="1:2" ht="30.75" thickBot="1" x14ac:dyDescent="0.3">
      <c r="A113" s="274" t="s">
        <v>518</v>
      </c>
      <c r="B113" s="267"/>
    </row>
    <row r="114" spans="1:2" ht="15.75" thickBot="1" x14ac:dyDescent="0.3">
      <c r="A114" s="275"/>
      <c r="B114" s="268" t="s">
        <v>453</v>
      </c>
    </row>
    <row r="115" spans="1:2" ht="30.75" thickBot="1" x14ac:dyDescent="0.3">
      <c r="A115" s="274" t="s">
        <v>473</v>
      </c>
      <c r="B115" s="267"/>
    </row>
    <row r="116" spans="1:2" x14ac:dyDescent="0.25">
      <c r="A116" s="275"/>
      <c r="B116" s="269" t="s">
        <v>379</v>
      </c>
    </row>
    <row r="117" spans="1:2" x14ac:dyDescent="0.25">
      <c r="A117" s="275"/>
      <c r="B117" s="271" t="s">
        <v>414</v>
      </c>
    </row>
    <row r="118" spans="1:2" ht="15.75" thickBot="1" x14ac:dyDescent="0.3">
      <c r="A118" s="275"/>
      <c r="B118" s="270" t="s">
        <v>417</v>
      </c>
    </row>
    <row r="119" spans="1:2" ht="15.75" thickBot="1" x14ac:dyDescent="0.3">
      <c r="A119" s="275"/>
      <c r="B119" s="278" t="s">
        <v>420</v>
      </c>
    </row>
    <row r="120" spans="1:2" x14ac:dyDescent="0.25">
      <c r="A120" s="275"/>
      <c r="B120" s="269" t="s">
        <v>423</v>
      </c>
    </row>
    <row r="121" spans="1:2" x14ac:dyDescent="0.25">
      <c r="A121" s="275"/>
      <c r="B121" s="271" t="s">
        <v>426</v>
      </c>
    </row>
    <row r="122" spans="1:2" ht="15.75" thickBot="1" x14ac:dyDescent="0.3">
      <c r="A122" s="275"/>
      <c r="B122" s="270" t="s">
        <v>431</v>
      </c>
    </row>
    <row r="123" spans="1:2" x14ac:dyDescent="0.25">
      <c r="A123" s="275"/>
      <c r="B123" s="278" t="s">
        <v>440</v>
      </c>
    </row>
    <row r="124" spans="1:2" x14ac:dyDescent="0.25">
      <c r="A124" s="275"/>
      <c r="B124" s="278" t="s">
        <v>442</v>
      </c>
    </row>
    <row r="125" spans="1:2" ht="15.75" thickBot="1" x14ac:dyDescent="0.3">
      <c r="A125" s="275"/>
      <c r="B125" s="278" t="s">
        <v>385</v>
      </c>
    </row>
    <row r="126" spans="1:2" ht="15.75" thickBot="1" x14ac:dyDescent="0.3">
      <c r="A126" s="275"/>
      <c r="B126" s="268" t="s">
        <v>450</v>
      </c>
    </row>
    <row r="127" spans="1:2" x14ac:dyDescent="0.25">
      <c r="A127" s="275"/>
      <c r="B127" s="278" t="s">
        <v>453</v>
      </c>
    </row>
    <row r="128" spans="1:2" ht="15.75" thickBot="1" x14ac:dyDescent="0.3">
      <c r="A128" s="275"/>
      <c r="B128" s="278" t="s">
        <v>454</v>
      </c>
    </row>
    <row r="129" spans="1:2" x14ac:dyDescent="0.25">
      <c r="A129" s="275"/>
      <c r="B129" s="269" t="s">
        <v>389</v>
      </c>
    </row>
    <row r="130" spans="1:2" ht="15.75" thickBot="1" x14ac:dyDescent="0.3">
      <c r="A130" s="275"/>
      <c r="B130" s="270" t="s">
        <v>394</v>
      </c>
    </row>
    <row r="131" spans="1:2" ht="15.75" thickBot="1" x14ac:dyDescent="0.3">
      <c r="A131" s="275"/>
      <c r="B131" s="278" t="s">
        <v>398</v>
      </c>
    </row>
    <row r="132" spans="1:2" x14ac:dyDescent="0.25">
      <c r="A132" s="275"/>
      <c r="B132" s="269" t="s">
        <v>401</v>
      </c>
    </row>
    <row r="133" spans="1:2" x14ac:dyDescent="0.25">
      <c r="A133" s="275"/>
      <c r="B133" s="271" t="s">
        <v>404</v>
      </c>
    </row>
    <row r="134" spans="1:2" ht="15.75" thickBot="1" x14ac:dyDescent="0.3">
      <c r="A134" s="275"/>
      <c r="B134" s="270" t="s">
        <v>412</v>
      </c>
    </row>
    <row r="135" spans="1:2" ht="15.75" thickBot="1" x14ac:dyDescent="0.3">
      <c r="A135" s="274" t="s">
        <v>515</v>
      </c>
      <c r="B135" s="267"/>
    </row>
    <row r="136" spans="1:2" ht="15.75" thickBot="1" x14ac:dyDescent="0.3">
      <c r="A136" s="275"/>
      <c r="B136" s="268" t="s">
        <v>417</v>
      </c>
    </row>
    <row r="137" spans="1:2" ht="30.75" thickBot="1" x14ac:dyDescent="0.3">
      <c r="A137" s="274" t="s">
        <v>481</v>
      </c>
      <c r="B137" s="267"/>
    </row>
    <row r="138" spans="1:2" ht="15.75" thickBot="1" x14ac:dyDescent="0.3">
      <c r="A138" s="275"/>
      <c r="B138" s="268" t="s">
        <v>412</v>
      </c>
    </row>
    <row r="139" spans="1:2" ht="15.75" thickBot="1" x14ac:dyDescent="0.3">
      <c r="A139" s="274" t="s">
        <v>491</v>
      </c>
      <c r="B139" s="267"/>
    </row>
    <row r="140" spans="1:2" ht="15.75" thickBot="1" x14ac:dyDescent="0.3">
      <c r="A140" s="275"/>
      <c r="B140" s="268" t="s">
        <v>446</v>
      </c>
    </row>
    <row r="141" spans="1:2" ht="15.75" thickBot="1" x14ac:dyDescent="0.3">
      <c r="A141" s="274" t="s">
        <v>513</v>
      </c>
      <c r="B141" s="267"/>
    </row>
    <row r="142" spans="1:2" x14ac:dyDescent="0.25">
      <c r="A142" s="275"/>
      <c r="B142" s="269" t="s">
        <v>431</v>
      </c>
    </row>
    <row r="143" spans="1:2" x14ac:dyDescent="0.25">
      <c r="A143" s="275"/>
      <c r="B143" s="271" t="s">
        <v>450</v>
      </c>
    </row>
    <row r="144" spans="1:2" x14ac:dyDescent="0.25">
      <c r="A144" s="275"/>
      <c r="B144" s="271" t="s">
        <v>401</v>
      </c>
    </row>
    <row r="145" spans="1:2" ht="15.75" thickBot="1" x14ac:dyDescent="0.3">
      <c r="A145" s="275"/>
      <c r="B145" s="270" t="s">
        <v>404</v>
      </c>
    </row>
    <row r="146" spans="1:2" ht="30.75" thickBot="1" x14ac:dyDescent="0.3">
      <c r="A146" s="274" t="s">
        <v>604</v>
      </c>
      <c r="B146" s="267"/>
    </row>
    <row r="147" spans="1:2" ht="15.75" thickBot="1" x14ac:dyDescent="0.3">
      <c r="A147" s="275"/>
      <c r="B147" s="268" t="s">
        <v>442</v>
      </c>
    </row>
    <row r="148" spans="1:2" ht="15.75" thickBot="1" x14ac:dyDescent="0.3">
      <c r="A148" s="274" t="s">
        <v>485</v>
      </c>
      <c r="B148" s="267"/>
    </row>
    <row r="149" spans="1:2" x14ac:dyDescent="0.25">
      <c r="A149" s="275"/>
      <c r="B149" s="269" t="s">
        <v>453</v>
      </c>
    </row>
    <row r="150" spans="1:2" ht="15.75" thickBot="1" x14ac:dyDescent="0.3">
      <c r="A150" s="275"/>
      <c r="B150" s="270" t="s">
        <v>454</v>
      </c>
    </row>
    <row r="151" spans="1:2" ht="75.75" thickBot="1" x14ac:dyDescent="0.3">
      <c r="A151" s="274" t="s">
        <v>531</v>
      </c>
      <c r="B151" s="267"/>
    </row>
    <row r="152" spans="1:2" x14ac:dyDescent="0.25">
      <c r="A152" s="275"/>
      <c r="B152" s="269" t="s">
        <v>414</v>
      </c>
    </row>
    <row r="153" spans="1:2" x14ac:dyDescent="0.25">
      <c r="A153" s="275"/>
      <c r="B153" s="271" t="s">
        <v>431</v>
      </c>
    </row>
    <row r="154" spans="1:2" x14ac:dyDescent="0.25">
      <c r="A154" s="275"/>
      <c r="B154" s="271" t="s">
        <v>450</v>
      </c>
    </row>
    <row r="155" spans="1:2" x14ac:dyDescent="0.25">
      <c r="A155" s="275"/>
      <c r="B155" s="271" t="s">
        <v>389</v>
      </c>
    </row>
    <row r="156" spans="1:2" x14ac:dyDescent="0.25">
      <c r="A156" s="275"/>
      <c r="B156" s="271" t="s">
        <v>394</v>
      </c>
    </row>
    <row r="157" spans="1:2" x14ac:dyDescent="0.25">
      <c r="A157" s="275"/>
      <c r="B157" s="271" t="s">
        <v>398</v>
      </c>
    </row>
    <row r="158" spans="1:2" x14ac:dyDescent="0.25">
      <c r="A158" s="275"/>
      <c r="B158" s="271" t="s">
        <v>401</v>
      </c>
    </row>
    <row r="159" spans="1:2" x14ac:dyDescent="0.25">
      <c r="A159" s="275"/>
      <c r="B159" s="271" t="s">
        <v>404</v>
      </c>
    </row>
    <row r="160" spans="1:2" ht="15.75" thickBot="1" x14ac:dyDescent="0.3">
      <c r="A160" s="275"/>
      <c r="B160" s="270" t="s">
        <v>412</v>
      </c>
    </row>
    <row r="161" spans="1:2" ht="30.75" thickBot="1" x14ac:dyDescent="0.3">
      <c r="A161" s="274" t="s">
        <v>601</v>
      </c>
      <c r="B161" s="267"/>
    </row>
    <row r="162" spans="1:2" ht="15.75" thickBot="1" x14ac:dyDescent="0.3">
      <c r="A162" s="275"/>
      <c r="B162" s="268" t="s">
        <v>417</v>
      </c>
    </row>
    <row r="163" spans="1:2" ht="15.75" thickBot="1" x14ac:dyDescent="0.3">
      <c r="A163" s="274" t="s">
        <v>502</v>
      </c>
      <c r="B163" s="267"/>
    </row>
    <row r="164" spans="1:2" x14ac:dyDescent="0.25">
      <c r="A164" s="275"/>
      <c r="B164" s="269" t="s">
        <v>379</v>
      </c>
    </row>
    <row r="165" spans="1:2" x14ac:dyDescent="0.25">
      <c r="A165" s="275"/>
      <c r="B165" s="271" t="s">
        <v>414</v>
      </c>
    </row>
    <row r="166" spans="1:2" x14ac:dyDescent="0.25">
      <c r="A166" s="275"/>
      <c r="B166" s="271" t="s">
        <v>417</v>
      </c>
    </row>
    <row r="167" spans="1:2" x14ac:dyDescent="0.25">
      <c r="A167" s="275"/>
      <c r="B167" s="271" t="s">
        <v>423</v>
      </c>
    </row>
    <row r="168" spans="1:2" x14ac:dyDescent="0.25">
      <c r="A168" s="275"/>
      <c r="B168" s="271" t="s">
        <v>426</v>
      </c>
    </row>
    <row r="169" spans="1:2" x14ac:dyDescent="0.25">
      <c r="A169" s="275"/>
      <c r="B169" s="271" t="s">
        <v>431</v>
      </c>
    </row>
    <row r="170" spans="1:2" x14ac:dyDescent="0.25">
      <c r="A170" s="275"/>
      <c r="B170" s="271" t="s">
        <v>385</v>
      </c>
    </row>
    <row r="171" spans="1:2" x14ac:dyDescent="0.25">
      <c r="A171" s="275"/>
      <c r="B171" s="271" t="s">
        <v>450</v>
      </c>
    </row>
    <row r="172" spans="1:2" ht="15.75" thickBot="1" x14ac:dyDescent="0.3">
      <c r="A172" s="275"/>
      <c r="B172" s="270" t="s">
        <v>389</v>
      </c>
    </row>
    <row r="173" spans="1:2" ht="15.75" thickBot="1" x14ac:dyDescent="0.3">
      <c r="A173" s="274" t="s">
        <v>484</v>
      </c>
      <c r="B173" s="267"/>
    </row>
    <row r="174" spans="1:2" ht="15.75" thickBot="1" x14ac:dyDescent="0.3">
      <c r="A174" s="275"/>
      <c r="B174" s="268" t="s">
        <v>417</v>
      </c>
    </row>
    <row r="175" spans="1:2" ht="15.75" thickBot="1" x14ac:dyDescent="0.3">
      <c r="A175" s="274" t="s">
        <v>516</v>
      </c>
      <c r="B175" s="267"/>
    </row>
    <row r="176" spans="1:2" ht="15.75" thickBot="1" x14ac:dyDescent="0.3">
      <c r="A176" s="275"/>
      <c r="B176" s="268" t="s">
        <v>426</v>
      </c>
    </row>
    <row r="177" spans="1:2" ht="30.75" thickBot="1" x14ac:dyDescent="0.3">
      <c r="A177" s="274" t="s">
        <v>478</v>
      </c>
      <c r="B177" s="267"/>
    </row>
    <row r="178" spans="1:2" ht="15.75" thickBot="1" x14ac:dyDescent="0.3">
      <c r="A178" s="275"/>
      <c r="B178" s="268" t="s">
        <v>408</v>
      </c>
    </row>
    <row r="179" spans="1:2" ht="15.75" thickBot="1" x14ac:dyDescent="0.3">
      <c r="A179" s="274" t="s">
        <v>555</v>
      </c>
      <c r="B179" s="267"/>
    </row>
    <row r="180" spans="1:2" ht="15.75" thickBot="1" x14ac:dyDescent="0.3">
      <c r="A180" s="275"/>
      <c r="B180" s="268" t="s">
        <v>437</v>
      </c>
    </row>
    <row r="181" spans="1:2" ht="15.75" thickBot="1" x14ac:dyDescent="0.3">
      <c r="A181" s="274" t="s">
        <v>494</v>
      </c>
      <c r="B181" s="267"/>
    </row>
    <row r="182" spans="1:2" ht="15.75" thickBot="1" x14ac:dyDescent="0.3">
      <c r="A182" s="275"/>
      <c r="B182" s="268" t="s">
        <v>453</v>
      </c>
    </row>
    <row r="183" spans="1:2" ht="30.75" thickBot="1" x14ac:dyDescent="0.3">
      <c r="A183" s="274" t="s">
        <v>552</v>
      </c>
      <c r="B183" s="267"/>
    </row>
    <row r="184" spans="1:2" ht="15.75" thickBot="1" x14ac:dyDescent="0.3">
      <c r="A184" s="275"/>
      <c r="B184" s="268" t="s">
        <v>434</v>
      </c>
    </row>
    <row r="185" spans="1:2" ht="15.75" thickBot="1" x14ac:dyDescent="0.3">
      <c r="A185" s="274" t="s">
        <v>476</v>
      </c>
      <c r="B185" s="267"/>
    </row>
    <row r="186" spans="1:2" ht="15.75" thickBot="1" x14ac:dyDescent="0.3">
      <c r="A186" s="275"/>
      <c r="B186" s="268" t="s">
        <v>401</v>
      </c>
    </row>
    <row r="187" spans="1:2" ht="30.75" thickBot="1" x14ac:dyDescent="0.3">
      <c r="A187" s="274" t="s">
        <v>488</v>
      </c>
      <c r="B187" s="267"/>
    </row>
    <row r="188" spans="1:2" ht="15.75" thickBot="1" x14ac:dyDescent="0.3">
      <c r="A188" s="275"/>
      <c r="B188" s="268" t="s">
        <v>437</v>
      </c>
    </row>
    <row r="189" spans="1:2" ht="15.75" thickBot="1" x14ac:dyDescent="0.3">
      <c r="A189" s="276" t="s">
        <v>605</v>
      </c>
      <c r="B189" s="279"/>
    </row>
    <row r="190" spans="1:2" x14ac:dyDescent="0.25">
      <c r="A190"/>
    </row>
    <row r="191" spans="1:2" ht="15.75" thickBot="1" x14ac:dyDescent="0.3">
      <c r="A191"/>
    </row>
    <row r="192" spans="1:2" ht="15.75" thickBot="1" x14ac:dyDescent="0.3">
      <c r="A192"/>
    </row>
    <row r="193" spans="1:1" ht="15.75" thickBot="1" x14ac:dyDescent="0.3">
      <c r="A193"/>
    </row>
    <row r="194" spans="1:1" ht="15.75" thickBot="1" x14ac:dyDescent="0.3">
      <c r="A194"/>
    </row>
  </sheetData>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0">
    <tabColor theme="9" tint="-0.249977111117893"/>
  </sheetPr>
  <dimension ref="A1:AA162"/>
  <sheetViews>
    <sheetView topLeftCell="A7" zoomScale="60" zoomScaleNormal="60" workbookViewId="0">
      <selection activeCell="F8" sqref="F8"/>
    </sheetView>
  </sheetViews>
  <sheetFormatPr baseColWidth="10" defaultColWidth="11.42578125" defaultRowHeight="15" x14ac:dyDescent="0.25"/>
  <cols>
    <col min="1" max="1" width="29.7109375" style="152" customWidth="1"/>
    <col min="2" max="2" width="71" style="152" customWidth="1"/>
    <col min="3" max="3" width="46.7109375" style="152" customWidth="1"/>
    <col min="4" max="9" width="34.7109375" style="152" customWidth="1"/>
    <col min="10" max="10" width="20.42578125" style="152" customWidth="1"/>
    <col min="11" max="11" width="28.5703125" style="152" customWidth="1"/>
    <col min="12" max="12" width="29.42578125" style="152" customWidth="1"/>
    <col min="13" max="13" width="30.7109375" style="152" customWidth="1"/>
    <col min="14" max="27" width="34.7109375" style="152" customWidth="1"/>
    <col min="28" max="16384" width="11.42578125" style="152"/>
  </cols>
  <sheetData>
    <row r="1" spans="1:27" ht="27" customHeight="1" x14ac:dyDescent="0.25">
      <c r="C1" s="147">
        <f>'2.Datos'!X1</f>
        <v>5</v>
      </c>
      <c r="D1" s="147">
        <f>'2.Datos'!AF1</f>
        <v>10</v>
      </c>
      <c r="E1" s="147">
        <f>'2.Datos'!AJ1</f>
        <v>15</v>
      </c>
      <c r="F1" s="147">
        <f>'2.Datos'!AN1</f>
        <v>20</v>
      </c>
      <c r="G1" s="147">
        <f>'2.Datos'!AR1</f>
        <v>25</v>
      </c>
      <c r="H1" s="147">
        <f>'2.Datos'!AV1</f>
        <v>30</v>
      </c>
      <c r="I1" s="147">
        <f>'2.Datos'!AZ1</f>
        <v>35</v>
      </c>
      <c r="J1" s="147">
        <f>'2.Datos'!BD1</f>
        <v>40</v>
      </c>
      <c r="K1" s="147">
        <f>'2.Datos'!BH1</f>
        <v>45</v>
      </c>
      <c r="L1" s="147">
        <f>'2.Datos'!BL1</f>
        <v>50</v>
      </c>
      <c r="M1" s="147">
        <f>'2.Datos'!BP1</f>
        <v>55</v>
      </c>
      <c r="N1" s="147">
        <f>'2.Datos'!BT1</f>
        <v>60</v>
      </c>
      <c r="O1" s="147">
        <f>'2.Datos'!BX1</f>
        <v>65</v>
      </c>
      <c r="P1" s="147">
        <f>'2.Datos'!CB1</f>
        <v>70</v>
      </c>
      <c r="Q1" s="147">
        <f>'2.Datos'!CF1</f>
        <v>75</v>
      </c>
      <c r="R1" s="147">
        <f>'2.Datos'!CJ1</f>
        <v>80</v>
      </c>
      <c r="S1" s="147">
        <f>'2.Datos'!CN1</f>
        <v>85</v>
      </c>
      <c r="T1" s="147">
        <f>'2.Datos'!CR1</f>
        <v>90</v>
      </c>
      <c r="U1" s="147">
        <f>'2.Datos'!CV1</f>
        <v>95</v>
      </c>
      <c r="V1" s="147">
        <f>'2.Datos'!CZ1</f>
        <v>100</v>
      </c>
      <c r="W1" s="147">
        <f>'2.Datos'!DD1</f>
        <v>105</v>
      </c>
      <c r="X1" s="147">
        <f>'2.Datos'!DH1</f>
        <v>110</v>
      </c>
      <c r="Y1" s="147">
        <f>'2.Datos'!DL1</f>
        <v>115</v>
      </c>
      <c r="Z1" s="147">
        <f>'2.Datos'!DP1</f>
        <v>120</v>
      </c>
      <c r="AA1" s="147">
        <f>'2.Datos'!DT1</f>
        <v>125</v>
      </c>
    </row>
    <row r="2" spans="1:27" ht="42" customHeight="1" x14ac:dyDescent="0.25">
      <c r="A2" s="112" t="s">
        <v>159</v>
      </c>
      <c r="B2" s="112" t="s">
        <v>160</v>
      </c>
      <c r="C2" s="112" t="str">
        <f>'2.Datos'!X2</f>
        <v>Nivel de Riesgo inicial 2018</v>
      </c>
      <c r="D2" s="214" t="str">
        <f>'2.Datos'!AC1</f>
        <v>Seguimiento 1 2019</v>
      </c>
      <c r="E2" s="214" t="str">
        <f>'2.Datos'!AG1</f>
        <v>Seguimiento 2 2020</v>
      </c>
      <c r="F2" s="214" t="str">
        <f>'2.Datos'!AK1</f>
        <v>Seguimiento 3 (Fecha)</v>
      </c>
      <c r="G2" s="214" t="str">
        <f>'2.Datos'!AO1</f>
        <v>Seguimiento 4 (Fecha)</v>
      </c>
      <c r="H2" s="214" t="str">
        <f>'2.Datos'!AS1</f>
        <v>Seguimiento 5 (Fecha)</v>
      </c>
      <c r="I2" s="214" t="str">
        <f>'2.Datos'!AW1</f>
        <v>Seguimiento 6 (Fecha)</v>
      </c>
      <c r="J2" s="214" t="str">
        <f>'2.Datos'!BA1</f>
        <v>Seguimiento 7 (Fecha)</v>
      </c>
      <c r="K2" s="214" t="str">
        <f>'2.Datos'!BE1</f>
        <v>Seguimiento 8 (Fecha)</v>
      </c>
      <c r="L2" s="214" t="str">
        <f>'2.Datos'!BI1</f>
        <v>Seguimiento 9 (Fecha)</v>
      </c>
      <c r="M2" s="214" t="str">
        <f>'2.Datos'!BM1</f>
        <v>Seguimiento 10 (Fecha)</v>
      </c>
      <c r="N2" s="214" t="str">
        <f>'2.Datos'!BQ1</f>
        <v>Seguimiento 11 (Fecha)</v>
      </c>
      <c r="O2" s="214" t="str">
        <f>'2.Datos'!BU1</f>
        <v>Seguimiento 12 (Fecha)</v>
      </c>
      <c r="P2" s="214" t="str">
        <f>'2.Datos'!BY1</f>
        <v>Seguimiento 13 (Fecha)</v>
      </c>
      <c r="Q2" s="214" t="str">
        <f>'2.Datos'!CC1</f>
        <v>Seguimiento 14 (Fecha)</v>
      </c>
      <c r="R2" s="214" t="str">
        <f>'2.Datos'!CG1</f>
        <v>Seguimiento 15 (Fecha)</v>
      </c>
      <c r="S2" s="214" t="str">
        <f>'2.Datos'!CK1</f>
        <v>Seguimiento 16 (Fecha)</v>
      </c>
      <c r="T2" s="214" t="str">
        <f>'2.Datos'!CO1</f>
        <v>Seguimiento 17 (Fecha)</v>
      </c>
      <c r="U2" s="214" t="str">
        <f>'2.Datos'!CS1</f>
        <v>Seguimiento 18 (Fecha)</v>
      </c>
      <c r="V2" s="214" t="str">
        <f>'2.Datos'!CW1</f>
        <v>Seguimiento 19 (Fecha)</v>
      </c>
      <c r="W2" s="214" t="str">
        <f>'2.Datos'!DA1</f>
        <v>Seguimiento 20 (Fecha)</v>
      </c>
      <c r="X2" s="214" t="str">
        <f>'2.Datos'!DE1</f>
        <v>Seguimiento 21 (Fecha)</v>
      </c>
      <c r="Y2" s="214" t="str">
        <f>'2.Datos'!DI1</f>
        <v>Seguimiento 22 (Fecha)</v>
      </c>
      <c r="Z2" s="214" t="str">
        <f>'2.Datos'!DM1</f>
        <v>Seguimiento 23 (Fecha)</v>
      </c>
      <c r="AA2" s="214" t="str">
        <f>'2.Datos'!DQ1</f>
        <v>Seguimiento 24 (Fecha)</v>
      </c>
    </row>
    <row r="3" spans="1:27" ht="60" x14ac:dyDescent="0.25">
      <c r="A3" s="153" t="str">
        <f>IF('2.Datos'!A3=""," ",'2.Datos'!A3)</f>
        <v>R1</v>
      </c>
      <c r="B3" s="154" t="str">
        <f>IF('2.Datos'!F3="","",'2.Datos'!F3)</f>
        <v>Situación que pueda restar independencia, equidad, u objetividad en las actuaciones  o que puedan llevar a adoptar decisiones o a ejecutar actos que vayan en beneficio propio o de terceros y en detrimento de los intereses de la Entidad.</v>
      </c>
      <c r="C3" s="113" t="str">
        <f>'2.Datos'!X3</f>
        <v>Aceptable</v>
      </c>
      <c r="D3" s="113" t="str">
        <f>'2.Datos'!AF3</f>
        <v>Aceptable</v>
      </c>
      <c r="E3" s="113" t="str">
        <f>'2.Datos'!AJ3</f>
        <v>Aceptable</v>
      </c>
      <c r="F3" s="113" t="str">
        <f>'2.Datos'!AN3</f>
        <v>Aceptable</v>
      </c>
      <c r="G3" s="113" t="str">
        <f>'2.Datos'!AR3</f>
        <v>Aceptable</v>
      </c>
      <c r="H3" s="113">
        <f>'2.Datos'!AV3</f>
        <v>0</v>
      </c>
      <c r="I3" s="113" t="str">
        <f>'2.Datos'!AZ3</f>
        <v>-</v>
      </c>
      <c r="J3" s="113" t="str">
        <f>'2.Datos'!BD3</f>
        <v>-</v>
      </c>
      <c r="K3" s="113" t="str">
        <f>'2.Datos'!BH3</f>
        <v>-</v>
      </c>
      <c r="L3" s="113" t="str">
        <f>'2.Datos'!BL3</f>
        <v>-</v>
      </c>
      <c r="M3" s="113" t="str">
        <f>'2.Datos'!BP3</f>
        <v>-</v>
      </c>
      <c r="N3" s="113" t="str">
        <f>'2.Datos'!BT3</f>
        <v>-</v>
      </c>
      <c r="O3" s="113" t="str">
        <f>'2.Datos'!BX3</f>
        <v>-</v>
      </c>
      <c r="P3" s="113" t="str">
        <f>'2.Datos'!CB3</f>
        <v>-</v>
      </c>
      <c r="Q3" s="113" t="str">
        <f>'2.Datos'!CF3</f>
        <v>-</v>
      </c>
      <c r="R3" s="113" t="str">
        <f>'2.Datos'!CJ3</f>
        <v>-</v>
      </c>
      <c r="S3" s="113" t="str">
        <f>'2.Datos'!CN3</f>
        <v>-</v>
      </c>
      <c r="T3" s="113" t="str">
        <f>'2.Datos'!CR3</f>
        <v>-</v>
      </c>
      <c r="U3" s="113" t="str">
        <f>'2.Datos'!CV3</f>
        <v>-</v>
      </c>
      <c r="V3" s="113" t="str">
        <f>'2.Datos'!CZ3</f>
        <v>-</v>
      </c>
      <c r="W3" s="113" t="str">
        <f>'2.Datos'!DD3</f>
        <v>-</v>
      </c>
      <c r="X3" s="113" t="str">
        <f>'2.Datos'!DH3</f>
        <v>-</v>
      </c>
      <c r="Y3" s="113" t="str">
        <f>'2.Datos'!DL3</f>
        <v>-</v>
      </c>
      <c r="Z3" s="113" t="str">
        <f>'2.Datos'!DP3</f>
        <v>-</v>
      </c>
      <c r="AA3" s="113" t="str">
        <f>'2.Datos'!DT3</f>
        <v>-</v>
      </c>
    </row>
    <row r="4" spans="1:27" ht="45" x14ac:dyDescent="0.25">
      <c r="A4" s="153" t="str">
        <f>IF('2.Datos'!A4=""," ",'2.Datos'!A4)</f>
        <v>R2</v>
      </c>
      <c r="B4" s="154" t="str">
        <f>IF('2.Datos'!F4="","",'2.Datos'!F4)</f>
        <v xml:space="preserve">Ofrecer, prometer, dar o aceptar regalos, invitaciones o favores (hospitalidades) a cambio de realizar u omitir un acto inherente a su cargo.
</v>
      </c>
      <c r="C4" s="113" t="str">
        <f>'2.Datos'!X4</f>
        <v>Tolerable</v>
      </c>
      <c r="D4" s="113" t="str">
        <f>'2.Datos'!AF4</f>
        <v>Tolerable</v>
      </c>
      <c r="E4" s="113" t="str">
        <f>'2.Datos'!AJ4</f>
        <v>Tolerable</v>
      </c>
      <c r="F4" s="113" t="str">
        <f>'2.Datos'!AN4</f>
        <v>Tolerable</v>
      </c>
      <c r="G4" s="113" t="str">
        <f>'2.Datos'!AR4</f>
        <v>Tolerable</v>
      </c>
      <c r="H4" s="113">
        <f>'2.Datos'!AV4</f>
        <v>0</v>
      </c>
      <c r="I4" s="113" t="str">
        <f>'2.Datos'!AZ4</f>
        <v>-</v>
      </c>
      <c r="J4" s="113" t="str">
        <f>'2.Datos'!BD4</f>
        <v>-</v>
      </c>
      <c r="K4" s="113" t="str">
        <f>'2.Datos'!BH4</f>
        <v>-</v>
      </c>
      <c r="L4" s="113" t="str">
        <f>'2.Datos'!BL4</f>
        <v>-</v>
      </c>
      <c r="M4" s="113" t="str">
        <f>'2.Datos'!BP4</f>
        <v>-</v>
      </c>
      <c r="N4" s="113" t="str">
        <f>'2.Datos'!BT4</f>
        <v>-</v>
      </c>
      <c r="O4" s="113" t="str">
        <f>'2.Datos'!BX4</f>
        <v>-</v>
      </c>
      <c r="P4" s="113" t="str">
        <f>'2.Datos'!CB4</f>
        <v>-</v>
      </c>
      <c r="Q4" s="113" t="str">
        <f>'2.Datos'!CF4</f>
        <v>-</v>
      </c>
      <c r="R4" s="113" t="str">
        <f>'2.Datos'!CJ4</f>
        <v>-</v>
      </c>
      <c r="S4" s="113" t="str">
        <f>'2.Datos'!CN4</f>
        <v>-</v>
      </c>
      <c r="T4" s="113" t="str">
        <f>'2.Datos'!CR4</f>
        <v>-</v>
      </c>
      <c r="U4" s="113" t="str">
        <f>'2.Datos'!CV4</f>
        <v>-</v>
      </c>
      <c r="V4" s="113" t="str">
        <f>'2.Datos'!CZ4</f>
        <v>-</v>
      </c>
      <c r="W4" s="113" t="str">
        <f>'2.Datos'!DD4</f>
        <v>-</v>
      </c>
      <c r="X4" s="113" t="str">
        <f>'2.Datos'!DH4</f>
        <v>-</v>
      </c>
      <c r="Y4" s="113" t="str">
        <f>'2.Datos'!DL4</f>
        <v>-</v>
      </c>
      <c r="Z4" s="113" t="str">
        <f>'2.Datos'!DP4</f>
        <v>-</v>
      </c>
      <c r="AA4" s="113" t="str">
        <f>'2.Datos'!DT4</f>
        <v>-</v>
      </c>
    </row>
    <row r="5" spans="1:27" ht="45" x14ac:dyDescent="0.25">
      <c r="A5" s="153" t="str">
        <f>IF('2.Datos'!A5=""," ",'2.Datos'!A5)</f>
        <v>R3</v>
      </c>
      <c r="B5" s="154" t="str">
        <f>IF('2.Datos'!F5="","",'2.Datos'!F5)</f>
        <v>Tendencia a favorecer, sin la debida justificación, a determinadas personas, organizaciones, partidos políticos, para lograr su apoyo y de esta manera adquirir ventaja en detrimento de otros competidores del sector.</v>
      </c>
      <c r="C5" s="113" t="str">
        <f>'2.Datos'!X5</f>
        <v>Aceptable</v>
      </c>
      <c r="D5" s="113" t="str">
        <f>'2.Datos'!AF5</f>
        <v>Aceptable</v>
      </c>
      <c r="E5" s="113" t="str">
        <f>'2.Datos'!AJ5</f>
        <v>Aceptable</v>
      </c>
      <c r="F5" s="113" t="str">
        <f>'2.Datos'!AN5</f>
        <v>Aceptable</v>
      </c>
      <c r="G5" s="113" t="str">
        <f>'2.Datos'!AR5</f>
        <v>Aceptable</v>
      </c>
      <c r="H5" s="113">
        <f>'2.Datos'!AV5</f>
        <v>0</v>
      </c>
      <c r="I5" s="113" t="str">
        <f>'2.Datos'!AZ5</f>
        <v>-</v>
      </c>
      <c r="J5" s="113" t="str">
        <f>'2.Datos'!BD5</f>
        <v>-</v>
      </c>
      <c r="K5" s="113" t="str">
        <f>'2.Datos'!BH5</f>
        <v>-</v>
      </c>
      <c r="L5" s="113" t="str">
        <f>'2.Datos'!BL5</f>
        <v>-</v>
      </c>
      <c r="M5" s="113" t="str">
        <f>'2.Datos'!BP5</f>
        <v>-</v>
      </c>
      <c r="N5" s="113" t="str">
        <f>'2.Datos'!BT5</f>
        <v>-</v>
      </c>
      <c r="O5" s="113" t="str">
        <f>'2.Datos'!BX5</f>
        <v>-</v>
      </c>
      <c r="P5" s="113" t="str">
        <f>'2.Datos'!CB5</f>
        <v>-</v>
      </c>
      <c r="Q5" s="113" t="str">
        <f>'2.Datos'!CF5</f>
        <v>-</v>
      </c>
      <c r="R5" s="113" t="str">
        <f>'2.Datos'!CJ5</f>
        <v>-</v>
      </c>
      <c r="S5" s="113" t="str">
        <f>'2.Datos'!CN5</f>
        <v>-</v>
      </c>
      <c r="T5" s="113" t="str">
        <f>'2.Datos'!CR5</f>
        <v>-</v>
      </c>
      <c r="U5" s="113" t="str">
        <f>'2.Datos'!CV5</f>
        <v>-</v>
      </c>
      <c r="V5" s="113" t="str">
        <f>'2.Datos'!CZ5</f>
        <v>-</v>
      </c>
      <c r="W5" s="113" t="str">
        <f>'2.Datos'!DD5</f>
        <v>-</v>
      </c>
      <c r="X5" s="113" t="str">
        <f>'2.Datos'!DH5</f>
        <v>-</v>
      </c>
      <c r="Y5" s="113" t="str">
        <f>'2.Datos'!DL5</f>
        <v>-</v>
      </c>
      <c r="Z5" s="113" t="str">
        <f>'2.Datos'!DP5</f>
        <v>-</v>
      </c>
      <c r="AA5" s="113" t="str">
        <f>'2.Datos'!DT5</f>
        <v>-</v>
      </c>
    </row>
    <row r="6" spans="1:27" ht="45" x14ac:dyDescent="0.25">
      <c r="A6" s="153" t="str">
        <f>IF('2.Datos'!A6=""," ",'2.Datos'!A6)</f>
        <v>R4</v>
      </c>
      <c r="B6" s="154" t="str">
        <f>IF('2.Datos'!F6="","",'2.Datos'!F6)</f>
        <v>Ofrecer, prometer, dar  donaciones o patrocinios a cambio de realizar acciones que generen ventajas en detrimento de otros competidores del sector.</v>
      </c>
      <c r="C6" s="113" t="str">
        <f>'2.Datos'!X6</f>
        <v>-</v>
      </c>
      <c r="D6" s="113" t="str">
        <f>'2.Datos'!AF6</f>
        <v>Aceptable</v>
      </c>
      <c r="E6" s="113" t="str">
        <f>'2.Datos'!AJ6</f>
        <v>Aceptable</v>
      </c>
      <c r="F6" s="113" t="str">
        <f>'2.Datos'!AN6</f>
        <v>Aceptable</v>
      </c>
      <c r="G6" s="113" t="str">
        <f>'2.Datos'!AR6</f>
        <v>Aceptable</v>
      </c>
      <c r="H6" s="113">
        <f>'2.Datos'!AV6</f>
        <v>0</v>
      </c>
      <c r="I6" s="113" t="str">
        <f>'2.Datos'!AZ6</f>
        <v>-</v>
      </c>
      <c r="J6" s="113" t="str">
        <f>'2.Datos'!BD6</f>
        <v>-</v>
      </c>
      <c r="K6" s="113" t="str">
        <f>'2.Datos'!BH6</f>
        <v>-</v>
      </c>
      <c r="L6" s="113" t="str">
        <f>'2.Datos'!BL6</f>
        <v>-</v>
      </c>
      <c r="M6" s="113" t="str">
        <f>'2.Datos'!BP6</f>
        <v>-</v>
      </c>
      <c r="N6" s="113" t="str">
        <f>'2.Datos'!BT6</f>
        <v>-</v>
      </c>
      <c r="O6" s="113" t="str">
        <f>'2.Datos'!BX6</f>
        <v>-</v>
      </c>
      <c r="P6" s="113" t="str">
        <f>'2.Datos'!CB6</f>
        <v>-</v>
      </c>
      <c r="Q6" s="113" t="str">
        <f>'2.Datos'!CF6</f>
        <v>-</v>
      </c>
      <c r="R6" s="113" t="str">
        <f>'2.Datos'!CJ6</f>
        <v>-</v>
      </c>
      <c r="S6" s="113" t="str">
        <f>'2.Datos'!CN6</f>
        <v>-</v>
      </c>
      <c r="T6" s="113" t="str">
        <f>'2.Datos'!CR6</f>
        <v>-</v>
      </c>
      <c r="U6" s="113" t="str">
        <f>'2.Datos'!CV6</f>
        <v>-</v>
      </c>
      <c r="V6" s="113" t="str">
        <f>'2.Datos'!CZ6</f>
        <v>-</v>
      </c>
      <c r="W6" s="113" t="str">
        <f>'2.Datos'!DD6</f>
        <v>-</v>
      </c>
      <c r="X6" s="113" t="str">
        <f>'2.Datos'!DH6</f>
        <v>-</v>
      </c>
      <c r="Y6" s="113" t="str">
        <f>'2.Datos'!DL6</f>
        <v>-</v>
      </c>
      <c r="Z6" s="113" t="str">
        <f>'2.Datos'!DP6</f>
        <v>-</v>
      </c>
      <c r="AA6" s="113" t="str">
        <f>'2.Datos'!DT6</f>
        <v>-</v>
      </c>
    </row>
    <row r="7" spans="1:27" ht="30" x14ac:dyDescent="0.25">
      <c r="A7" s="153" t="str">
        <f>IF('2.Datos'!A7=""," ",'2.Datos'!A7)</f>
        <v>R5</v>
      </c>
      <c r="B7" s="154" t="str">
        <f>IF('2.Datos'!F7="","",'2.Datos'!F7)</f>
        <v>Ofrecer, prometer, dar regalos, hospitalidad y otras dádivas con la finalidad de obtener ventajas en detrimento de otros competidores del sector.</v>
      </c>
      <c r="C7" s="113" t="str">
        <f>'2.Datos'!X7</f>
        <v>-</v>
      </c>
      <c r="D7" s="113" t="str">
        <f>'2.Datos'!AF7</f>
        <v>Aceptable</v>
      </c>
      <c r="E7" s="113" t="str">
        <f>'2.Datos'!AJ7</f>
        <v>Aceptable</v>
      </c>
      <c r="F7" s="113" t="str">
        <f>'2.Datos'!AN7</f>
        <v>Aceptable</v>
      </c>
      <c r="G7" s="113" t="str">
        <f>'2.Datos'!AR7</f>
        <v>Aceptable</v>
      </c>
      <c r="H7" s="113">
        <f>'2.Datos'!AV7</f>
        <v>0</v>
      </c>
      <c r="I7" s="113" t="str">
        <f>'2.Datos'!AZ7</f>
        <v>-</v>
      </c>
      <c r="J7" s="113" t="str">
        <f>'2.Datos'!BD7</f>
        <v>-</v>
      </c>
      <c r="K7" s="113" t="str">
        <f>'2.Datos'!BH7</f>
        <v>-</v>
      </c>
      <c r="L7" s="113" t="str">
        <f>'2.Datos'!BL7</f>
        <v>-</v>
      </c>
      <c r="M7" s="113" t="str">
        <f>'2.Datos'!BP7</f>
        <v>-</v>
      </c>
      <c r="N7" s="113" t="str">
        <f>'2.Datos'!BT7</f>
        <v>-</v>
      </c>
      <c r="O7" s="113" t="str">
        <f>'2.Datos'!BX7</f>
        <v>-</v>
      </c>
      <c r="P7" s="113" t="str">
        <f>'2.Datos'!CB7</f>
        <v>-</v>
      </c>
      <c r="Q7" s="113" t="str">
        <f>'2.Datos'!CF7</f>
        <v>-</v>
      </c>
      <c r="R7" s="113" t="str">
        <f>'2.Datos'!CJ7</f>
        <v>-</v>
      </c>
      <c r="S7" s="113" t="str">
        <f>'2.Datos'!CN7</f>
        <v>-</v>
      </c>
      <c r="T7" s="113" t="str">
        <f>'2.Datos'!CR7</f>
        <v>-</v>
      </c>
      <c r="U7" s="113" t="str">
        <f>'2.Datos'!CV7</f>
        <v>-</v>
      </c>
      <c r="V7" s="113" t="str">
        <f>'2.Datos'!CZ7</f>
        <v>-</v>
      </c>
      <c r="W7" s="113" t="str">
        <f>'2.Datos'!DD7</f>
        <v>-</v>
      </c>
      <c r="X7" s="113" t="str">
        <f>'2.Datos'!DH7</f>
        <v>-</v>
      </c>
      <c r="Y7" s="113" t="str">
        <f>'2.Datos'!DL7</f>
        <v>-</v>
      </c>
      <c r="Z7" s="113" t="str">
        <f>'2.Datos'!DP7</f>
        <v>-</v>
      </c>
      <c r="AA7" s="113" t="str">
        <f>'2.Datos'!DT7</f>
        <v>-</v>
      </c>
    </row>
    <row r="8" spans="1:27" ht="45" x14ac:dyDescent="0.25">
      <c r="A8" s="153" t="str">
        <f>IF('2.Datos'!A8=""," ",'2.Datos'!A8)</f>
        <v>R6</v>
      </c>
      <c r="B8" s="154" t="str">
        <f>IF('2.Datos'!F8="","",'2.Datos'!F8)</f>
        <v>Buscan dar apariencia de legalidad a los recursos generados de Actividades ilícitas, también se refiere a la ayuda o mediación que proporcione apoyo financiero a las actividades de grupos terroristas.</v>
      </c>
      <c r="C8" s="113" t="str">
        <f>'2.Datos'!X8</f>
        <v>-</v>
      </c>
      <c r="D8" s="113" t="str">
        <f>'2.Datos'!AF8</f>
        <v>Aceptable</v>
      </c>
      <c r="E8" s="113" t="str">
        <f>'2.Datos'!AJ8</f>
        <v>Aceptable</v>
      </c>
      <c r="F8" s="113" t="str">
        <f>'2.Datos'!AN8</f>
        <v>Aceptable</v>
      </c>
      <c r="G8" s="113" t="str">
        <f>'2.Datos'!AR8</f>
        <v>Aceptable</v>
      </c>
      <c r="H8" s="113">
        <f>'2.Datos'!AV8</f>
        <v>0</v>
      </c>
      <c r="I8" s="113" t="str">
        <f>'2.Datos'!AZ8</f>
        <v>-</v>
      </c>
      <c r="J8" s="113" t="str">
        <f>'2.Datos'!BD8</f>
        <v>-</v>
      </c>
      <c r="K8" s="113" t="str">
        <f>'2.Datos'!BH8</f>
        <v>-</v>
      </c>
      <c r="L8" s="113" t="str">
        <f>'2.Datos'!BL8</f>
        <v>-</v>
      </c>
      <c r="M8" s="113" t="str">
        <f>'2.Datos'!BP8</f>
        <v>-</v>
      </c>
      <c r="N8" s="113" t="str">
        <f>'2.Datos'!BT8</f>
        <v>-</v>
      </c>
      <c r="O8" s="113" t="str">
        <f>'2.Datos'!BX8</f>
        <v>-</v>
      </c>
      <c r="P8" s="113" t="str">
        <f>'2.Datos'!CB8</f>
        <v>-</v>
      </c>
      <c r="Q8" s="113" t="str">
        <f>'2.Datos'!CF8</f>
        <v>-</v>
      </c>
      <c r="R8" s="113" t="str">
        <f>'2.Datos'!CJ8</f>
        <v>-</v>
      </c>
      <c r="S8" s="113" t="str">
        <f>'2.Datos'!CN8</f>
        <v>-</v>
      </c>
      <c r="T8" s="113" t="str">
        <f>'2.Datos'!CR8</f>
        <v>-</v>
      </c>
      <c r="U8" s="113" t="str">
        <f>'2.Datos'!CV8</f>
        <v>-</v>
      </c>
      <c r="V8" s="113" t="str">
        <f>'2.Datos'!CZ8</f>
        <v>-</v>
      </c>
      <c r="W8" s="113" t="str">
        <f>'2.Datos'!DD8</f>
        <v>-</v>
      </c>
      <c r="X8" s="113" t="str">
        <f>'2.Datos'!DH8</f>
        <v>-</v>
      </c>
      <c r="Y8" s="113" t="str">
        <f>'2.Datos'!DL8</f>
        <v>-</v>
      </c>
      <c r="Z8" s="113" t="str">
        <f>'2.Datos'!DP8</f>
        <v>-</v>
      </c>
      <c r="AA8" s="113" t="str">
        <f>'2.Datos'!DT8</f>
        <v>-</v>
      </c>
    </row>
    <row r="9" spans="1:27" ht="45" x14ac:dyDescent="0.25">
      <c r="A9" s="153" t="str">
        <f>IF('2.Datos'!A9=""," ",'2.Datos'!A9)</f>
        <v>R7</v>
      </c>
      <c r="B9" s="154" t="str">
        <f>IF('2.Datos'!F9="","",'2.Datos'!F9)</f>
        <v>interés del servidor público en provecho propio o de un tercero, en cualquier clase de contrato u operación en que deba intervenir por razón de su cargo o de sus funciones.</v>
      </c>
      <c r="C9" s="113" t="str">
        <f>'2.Datos'!X9</f>
        <v>-</v>
      </c>
      <c r="D9" s="113" t="str">
        <f>'2.Datos'!AF9</f>
        <v>Aceptable</v>
      </c>
      <c r="E9" s="113" t="str">
        <f>'2.Datos'!AJ9</f>
        <v>Aceptable</v>
      </c>
      <c r="F9" s="113" t="str">
        <f>'2.Datos'!AN9</f>
        <v>Aceptable</v>
      </c>
      <c r="G9" s="113" t="str">
        <f>'2.Datos'!AR9</f>
        <v>Aceptable</v>
      </c>
      <c r="H9" s="113">
        <f>'2.Datos'!AV9</f>
        <v>0</v>
      </c>
      <c r="I9" s="113" t="str">
        <f>'2.Datos'!AZ9</f>
        <v>-</v>
      </c>
      <c r="J9" s="113" t="str">
        <f>'2.Datos'!BD9</f>
        <v>-</v>
      </c>
      <c r="K9" s="113" t="str">
        <f>'2.Datos'!BH9</f>
        <v>-</v>
      </c>
      <c r="L9" s="113" t="str">
        <f>'2.Datos'!BL9</f>
        <v>-</v>
      </c>
      <c r="M9" s="113" t="str">
        <f>'2.Datos'!BP9</f>
        <v>-</v>
      </c>
      <c r="N9" s="113" t="str">
        <f>'2.Datos'!BT9</f>
        <v>-</v>
      </c>
      <c r="O9" s="113" t="str">
        <f>'2.Datos'!BX9</f>
        <v>-</v>
      </c>
      <c r="P9" s="113" t="str">
        <f>'2.Datos'!CB9</f>
        <v>-</v>
      </c>
      <c r="Q9" s="113" t="str">
        <f>'2.Datos'!CF9</f>
        <v>-</v>
      </c>
      <c r="R9" s="113" t="str">
        <f>'2.Datos'!CJ9</f>
        <v>-</v>
      </c>
      <c r="S9" s="113" t="str">
        <f>'2.Datos'!CN9</f>
        <v>-</v>
      </c>
      <c r="T9" s="113" t="str">
        <f>'2.Datos'!CR9</f>
        <v>-</v>
      </c>
      <c r="U9" s="113" t="str">
        <f>'2.Datos'!CV9</f>
        <v>-</v>
      </c>
      <c r="V9" s="113" t="str">
        <f>'2.Datos'!CZ9</f>
        <v>-</v>
      </c>
      <c r="W9" s="113" t="str">
        <f>'2.Datos'!DD9</f>
        <v>-</v>
      </c>
      <c r="X9" s="113" t="str">
        <f>'2.Datos'!DH9</f>
        <v>-</v>
      </c>
      <c r="Y9" s="113" t="str">
        <f>'2.Datos'!DL9</f>
        <v>-</v>
      </c>
      <c r="Z9" s="113" t="str">
        <f>'2.Datos'!DP9</f>
        <v>-</v>
      </c>
      <c r="AA9" s="113" t="str">
        <f>'2.Datos'!DT9</f>
        <v>-</v>
      </c>
    </row>
    <row r="10" spans="1:27" ht="45" x14ac:dyDescent="0.25">
      <c r="A10" s="153" t="str">
        <f>IF('2.Datos'!A10=""," ",'2.Datos'!A10)</f>
        <v>R8</v>
      </c>
      <c r="B10" s="154" t="str">
        <f>IF('2.Datos'!F10="","",'2.Datos'!F10)</f>
        <v>No contar con las herramientas institucionales para la generación de una cultura organizacional que permita el control de los riesgos asociados a la corrupción.</v>
      </c>
      <c r="C10" s="113" t="str">
        <f>'2.Datos'!X10</f>
        <v>-</v>
      </c>
      <c r="D10" s="113" t="str">
        <f>'2.Datos'!AF10</f>
        <v>Tolerable</v>
      </c>
      <c r="E10" s="113" t="str">
        <f>'2.Datos'!AJ10</f>
        <v>Aceptable</v>
      </c>
      <c r="F10" s="113" t="str">
        <f>'2.Datos'!AN10</f>
        <v>Aceptable</v>
      </c>
      <c r="G10" s="113" t="str">
        <f>'2.Datos'!AR10</f>
        <v>Aceptable</v>
      </c>
      <c r="H10" s="113">
        <f>'2.Datos'!AV10</f>
        <v>0</v>
      </c>
      <c r="I10" s="113" t="str">
        <f>'2.Datos'!AZ10</f>
        <v>-</v>
      </c>
      <c r="J10" s="113" t="str">
        <f>'2.Datos'!BD10</f>
        <v>-</v>
      </c>
      <c r="K10" s="113" t="str">
        <f>'2.Datos'!BH10</f>
        <v>-</v>
      </c>
      <c r="L10" s="113" t="str">
        <f>'2.Datos'!BL10</f>
        <v>-</v>
      </c>
      <c r="M10" s="113" t="str">
        <f>'2.Datos'!BP10</f>
        <v>-</v>
      </c>
      <c r="N10" s="113" t="str">
        <f>'2.Datos'!BT10</f>
        <v>-</v>
      </c>
      <c r="O10" s="113" t="str">
        <f>'2.Datos'!BX10</f>
        <v>-</v>
      </c>
      <c r="P10" s="113" t="str">
        <f>'2.Datos'!CB10</f>
        <v>-</v>
      </c>
      <c r="Q10" s="113" t="str">
        <f>'2.Datos'!CF10</f>
        <v>-</v>
      </c>
      <c r="R10" s="113" t="str">
        <f>'2.Datos'!CJ10</f>
        <v>-</v>
      </c>
      <c r="S10" s="113" t="str">
        <f>'2.Datos'!CN10</f>
        <v>-</v>
      </c>
      <c r="T10" s="113" t="str">
        <f>'2.Datos'!CR10</f>
        <v>-</v>
      </c>
      <c r="U10" s="113" t="str">
        <f>'2.Datos'!CV10</f>
        <v>-</v>
      </c>
      <c r="V10" s="113" t="str">
        <f>'2.Datos'!CZ10</f>
        <v>-</v>
      </c>
      <c r="W10" s="113" t="str">
        <f>'2.Datos'!DD10</f>
        <v>-</v>
      </c>
      <c r="X10" s="113" t="str">
        <f>'2.Datos'!DH10</f>
        <v>-</v>
      </c>
      <c r="Y10" s="113" t="str">
        <f>'2.Datos'!DL10</f>
        <v>-</v>
      </c>
      <c r="Z10" s="113" t="str">
        <f>'2.Datos'!DP10</f>
        <v>-</v>
      </c>
      <c r="AA10" s="113" t="str">
        <f>'2.Datos'!DT10</f>
        <v>-</v>
      </c>
    </row>
    <row r="11" spans="1:27" ht="45" x14ac:dyDescent="0.25">
      <c r="A11" s="153" t="str">
        <f>IF('2.Datos'!A11=""," ",'2.Datos'!A11)</f>
        <v>R9</v>
      </c>
      <c r="B11" s="154" t="str">
        <f>IF('2.Datos'!F11="","",'2.Datos'!F11)</f>
        <v xml:space="preserve">Uso indebido de las atribuciones de un directivo o superior frente a las funciones inherentes a su cargo, o frente a sus subalternos.
</v>
      </c>
      <c r="C11" s="113" t="str">
        <f>'2.Datos'!X11</f>
        <v>Tolerable</v>
      </c>
      <c r="D11" s="113" t="str">
        <f>'2.Datos'!AF11</f>
        <v>Tolerable</v>
      </c>
      <c r="E11" s="113" t="str">
        <f>'2.Datos'!AJ11</f>
        <v>Tolerable</v>
      </c>
      <c r="F11" s="113" t="str">
        <f>'2.Datos'!AN11</f>
        <v>Tolerable</v>
      </c>
      <c r="G11" s="113" t="str">
        <f>'2.Datos'!AR11</f>
        <v>Tolerable</v>
      </c>
      <c r="H11" s="113">
        <f>'2.Datos'!AV11</f>
        <v>0</v>
      </c>
      <c r="I11" s="113" t="str">
        <f>'2.Datos'!AZ11</f>
        <v>-</v>
      </c>
      <c r="J11" s="113" t="str">
        <f>'2.Datos'!BD11</f>
        <v>-</v>
      </c>
      <c r="K11" s="113" t="str">
        <f>'2.Datos'!BH11</f>
        <v>-</v>
      </c>
      <c r="L11" s="113" t="str">
        <f>'2.Datos'!BL11</f>
        <v>-</v>
      </c>
      <c r="M11" s="113" t="str">
        <f>'2.Datos'!BP11</f>
        <v>-</v>
      </c>
      <c r="N11" s="113" t="str">
        <f>'2.Datos'!BT11</f>
        <v>-</v>
      </c>
      <c r="O11" s="113" t="str">
        <f>'2.Datos'!BX11</f>
        <v>-</v>
      </c>
      <c r="P11" s="113" t="str">
        <f>'2.Datos'!CB11</f>
        <v>-</v>
      </c>
      <c r="Q11" s="113" t="str">
        <f>'2.Datos'!CF11</f>
        <v>-</v>
      </c>
      <c r="R11" s="113" t="str">
        <f>'2.Datos'!CJ11</f>
        <v>-</v>
      </c>
      <c r="S11" s="113" t="str">
        <f>'2.Datos'!CN11</f>
        <v>-</v>
      </c>
      <c r="T11" s="113" t="str">
        <f>'2.Datos'!CR11</f>
        <v>-</v>
      </c>
      <c r="U11" s="113" t="str">
        <f>'2.Datos'!CV11</f>
        <v>-</v>
      </c>
      <c r="V11" s="113" t="str">
        <f>'2.Datos'!CZ11</f>
        <v>-</v>
      </c>
      <c r="W11" s="113" t="str">
        <f>'2.Datos'!DD11</f>
        <v>-</v>
      </c>
      <c r="X11" s="113" t="str">
        <f>'2.Datos'!DH11</f>
        <v>-</v>
      </c>
      <c r="Y11" s="113" t="str">
        <f>'2.Datos'!DL11</f>
        <v>-</v>
      </c>
      <c r="Z11" s="113" t="str">
        <f>'2.Datos'!DP11</f>
        <v>-</v>
      </c>
      <c r="AA11" s="113" t="str">
        <f>'2.Datos'!DT11</f>
        <v>-</v>
      </c>
    </row>
    <row r="12" spans="1:27" ht="30" x14ac:dyDescent="0.25">
      <c r="A12" s="153" t="str">
        <f>IF('2.Datos'!A12=""," ",'2.Datos'!A12)</f>
        <v>R10</v>
      </c>
      <c r="B12" s="154" t="str">
        <f>IF('2.Datos'!F12="","",'2.Datos'!F12)</f>
        <v>Concentración de funciones en cabeza de un funcionario y limitaciones para el control de sus decisiones por parte de un superior.</v>
      </c>
      <c r="C12" s="113" t="str">
        <f>'2.Datos'!X12</f>
        <v>-</v>
      </c>
      <c r="D12" s="113" t="str">
        <f>'2.Datos'!AF12</f>
        <v>Tolerable</v>
      </c>
      <c r="E12" s="113" t="str">
        <f>'2.Datos'!AJ12</f>
        <v>Tolerable</v>
      </c>
      <c r="F12" s="113" t="str">
        <f>'2.Datos'!AN12</f>
        <v>Tolerable</v>
      </c>
      <c r="G12" s="113" t="str">
        <f>'2.Datos'!AR12</f>
        <v>Tolerable</v>
      </c>
      <c r="H12" s="113">
        <f>'2.Datos'!AV12</f>
        <v>0</v>
      </c>
      <c r="I12" s="113" t="str">
        <f>'2.Datos'!AZ12</f>
        <v>-</v>
      </c>
      <c r="J12" s="113" t="str">
        <f>'2.Datos'!BD12</f>
        <v>-</v>
      </c>
      <c r="K12" s="113" t="str">
        <f>'2.Datos'!BH12</f>
        <v>-</v>
      </c>
      <c r="L12" s="113" t="str">
        <f>'2.Datos'!BL12</f>
        <v>-</v>
      </c>
      <c r="M12" s="113" t="str">
        <f>'2.Datos'!BP12</f>
        <v>-</v>
      </c>
      <c r="N12" s="113" t="str">
        <f>'2.Datos'!BT12</f>
        <v>-</v>
      </c>
      <c r="O12" s="113" t="str">
        <f>'2.Datos'!BX12</f>
        <v>-</v>
      </c>
      <c r="P12" s="113" t="str">
        <f>'2.Datos'!CB12</f>
        <v>-</v>
      </c>
      <c r="Q12" s="113" t="str">
        <f>'2.Datos'!CF12</f>
        <v>-</v>
      </c>
      <c r="R12" s="113" t="str">
        <f>'2.Datos'!CJ12</f>
        <v>-</v>
      </c>
      <c r="S12" s="113" t="str">
        <f>'2.Datos'!CN12</f>
        <v>-</v>
      </c>
      <c r="T12" s="113" t="str">
        <f>'2.Datos'!CR12</f>
        <v>-</v>
      </c>
      <c r="U12" s="113" t="str">
        <f>'2.Datos'!CV12</f>
        <v>-</v>
      </c>
      <c r="V12" s="113" t="str">
        <f>'2.Datos'!CZ12</f>
        <v>-</v>
      </c>
      <c r="W12" s="113" t="str">
        <f>'2.Datos'!DD12</f>
        <v>-</v>
      </c>
      <c r="X12" s="113" t="str">
        <f>'2.Datos'!DH12</f>
        <v>-</v>
      </c>
      <c r="Y12" s="113" t="str">
        <f>'2.Datos'!DL12</f>
        <v>-</v>
      </c>
      <c r="Z12" s="113" t="str">
        <f>'2.Datos'!DP12</f>
        <v>-</v>
      </c>
      <c r="AA12" s="113" t="str">
        <f>'2.Datos'!DT12</f>
        <v>-</v>
      </c>
    </row>
    <row r="13" spans="1:27" ht="30" x14ac:dyDescent="0.25">
      <c r="A13" s="153" t="str">
        <f>IF('2.Datos'!A13=""," ",'2.Datos'!A13)</f>
        <v>R11</v>
      </c>
      <c r="B13" s="154" t="str">
        <f>IF('2.Datos'!F13="","",'2.Datos'!F13)</f>
        <v>No contar con las herramientas institucionales para garantizar que la ciudadanía pueda  vigilar y fiscalizar la gestión pública</v>
      </c>
      <c r="C13" s="113" t="str">
        <f>'2.Datos'!X13</f>
        <v>-</v>
      </c>
      <c r="D13" s="113" t="str">
        <f>'2.Datos'!AF13</f>
        <v>Tolerable</v>
      </c>
      <c r="E13" s="113" t="str">
        <f>'2.Datos'!AJ13</f>
        <v>Aceptable</v>
      </c>
      <c r="F13" s="113" t="str">
        <f>'2.Datos'!AN13</f>
        <v>Aceptable</v>
      </c>
      <c r="G13" s="113" t="str">
        <f>'2.Datos'!AR13</f>
        <v>Aceptable</v>
      </c>
      <c r="H13" s="113">
        <f>'2.Datos'!AV13</f>
        <v>0</v>
      </c>
      <c r="I13" s="113" t="str">
        <f>'2.Datos'!AZ13</f>
        <v>-</v>
      </c>
      <c r="J13" s="113" t="str">
        <f>'2.Datos'!BD13</f>
        <v>-</v>
      </c>
      <c r="K13" s="113" t="str">
        <f>'2.Datos'!BH13</f>
        <v>-</v>
      </c>
      <c r="L13" s="113" t="str">
        <f>'2.Datos'!BL13</f>
        <v>-</v>
      </c>
      <c r="M13" s="113" t="str">
        <f>'2.Datos'!BP13</f>
        <v>-</v>
      </c>
      <c r="N13" s="113" t="str">
        <f>'2.Datos'!BT13</f>
        <v>-</v>
      </c>
      <c r="O13" s="113" t="str">
        <f>'2.Datos'!BX13</f>
        <v>-</v>
      </c>
      <c r="P13" s="113" t="str">
        <f>'2.Datos'!CB13</f>
        <v>-</v>
      </c>
      <c r="Q13" s="113" t="str">
        <f>'2.Datos'!CF13</f>
        <v>-</v>
      </c>
      <c r="R13" s="113" t="str">
        <f>'2.Datos'!CJ13</f>
        <v>-</v>
      </c>
      <c r="S13" s="113" t="str">
        <f>'2.Datos'!CN13</f>
        <v>-</v>
      </c>
      <c r="T13" s="113" t="str">
        <f>'2.Datos'!CR13</f>
        <v>-</v>
      </c>
      <c r="U13" s="113" t="str">
        <f>'2.Datos'!CV13</f>
        <v>-</v>
      </c>
      <c r="V13" s="113" t="str">
        <f>'2.Datos'!CZ13</f>
        <v>-</v>
      </c>
      <c r="W13" s="113" t="str">
        <f>'2.Datos'!DD13</f>
        <v>-</v>
      </c>
      <c r="X13" s="113" t="str">
        <f>'2.Datos'!DH13</f>
        <v>-</v>
      </c>
      <c r="Y13" s="113" t="str">
        <f>'2.Datos'!DL13</f>
        <v>-</v>
      </c>
      <c r="Z13" s="113" t="str">
        <f>'2.Datos'!DP13</f>
        <v>-</v>
      </c>
      <c r="AA13" s="113" t="str">
        <f>'2.Datos'!DT13</f>
        <v>-</v>
      </c>
    </row>
    <row r="14" spans="1:27" ht="105" x14ac:dyDescent="0.25">
      <c r="A14" s="153" t="str">
        <f>IF('2.Datos'!A14=""," ",'2.Datos'!A14)</f>
        <v>R12</v>
      </c>
      <c r="B14" s="154" t="str">
        <f>IF('2.Datos'!F14="","",'2.Datos'!F14)</f>
        <v xml:space="preserve">Uso indebido de información privilegiada y sensible que como empleado, asesor, directivo o miembro de una junta u órgano de administración, haya conocido por razón o con ocasión de su cargo o función y que no sea objeto de conocimiento público,  con el fin de obtener provecho para sí o para un tercero.
'- Información asociada a estudios de pre factibilidad.
- Interventoría de contratos </v>
      </c>
      <c r="C14" s="113" t="str">
        <f>'2.Datos'!X14</f>
        <v>Aceptable</v>
      </c>
      <c r="D14" s="113" t="str">
        <f>'2.Datos'!AF14</f>
        <v>Aceptable</v>
      </c>
      <c r="E14" s="113" t="str">
        <f>'2.Datos'!AJ14</f>
        <v>Aceptable</v>
      </c>
      <c r="F14" s="113" t="str">
        <f>'2.Datos'!AN14</f>
        <v>Aceptable</v>
      </c>
      <c r="G14" s="113" t="str">
        <f>'2.Datos'!AR14</f>
        <v>Alto</v>
      </c>
      <c r="H14" s="113">
        <f>'2.Datos'!AV14</f>
        <v>0</v>
      </c>
      <c r="I14" s="113" t="str">
        <f>'2.Datos'!AZ14</f>
        <v>-</v>
      </c>
      <c r="J14" s="113" t="str">
        <f>'2.Datos'!BD14</f>
        <v>-</v>
      </c>
      <c r="K14" s="113" t="str">
        <f>'2.Datos'!BH14</f>
        <v>-</v>
      </c>
      <c r="L14" s="113" t="str">
        <f>'2.Datos'!BL14</f>
        <v>-</v>
      </c>
      <c r="M14" s="113" t="str">
        <f>'2.Datos'!BP14</f>
        <v>-</v>
      </c>
      <c r="N14" s="113" t="str">
        <f>'2.Datos'!BT14</f>
        <v>-</v>
      </c>
      <c r="O14" s="113" t="str">
        <f>'2.Datos'!BX14</f>
        <v>-</v>
      </c>
      <c r="P14" s="113" t="str">
        <f>'2.Datos'!CB14</f>
        <v>-</v>
      </c>
      <c r="Q14" s="113" t="str">
        <f>'2.Datos'!CF14</f>
        <v>-</v>
      </c>
      <c r="R14" s="113" t="str">
        <f>'2.Datos'!CJ14</f>
        <v>-</v>
      </c>
      <c r="S14" s="113" t="str">
        <f>'2.Datos'!CN14</f>
        <v>-</v>
      </c>
      <c r="T14" s="113" t="str">
        <f>'2.Datos'!CR14</f>
        <v>-</v>
      </c>
      <c r="U14" s="113" t="str">
        <f>'2.Datos'!CV14</f>
        <v>-</v>
      </c>
      <c r="V14" s="113" t="str">
        <f>'2.Datos'!CZ14</f>
        <v>-</v>
      </c>
      <c r="W14" s="113" t="str">
        <f>'2.Datos'!DD14</f>
        <v>-</v>
      </c>
      <c r="X14" s="113" t="str">
        <f>'2.Datos'!DH14</f>
        <v>-</v>
      </c>
      <c r="Y14" s="113" t="str">
        <f>'2.Datos'!DL14</f>
        <v>-</v>
      </c>
      <c r="Z14" s="113" t="str">
        <f>'2.Datos'!DP14</f>
        <v>-</v>
      </c>
      <c r="AA14" s="113" t="str">
        <f>'2.Datos'!DT14</f>
        <v>-</v>
      </c>
    </row>
    <row r="15" spans="1:27" ht="30" x14ac:dyDescent="0.25">
      <c r="A15" s="153" t="str">
        <f>IF('2.Datos'!A15=""," ",'2.Datos'!A15)</f>
        <v>R13</v>
      </c>
      <c r="B15" s="154" t="str">
        <f>IF('2.Datos'!F15="","",'2.Datos'!F15)</f>
        <v>Falta de promoción de una cultura de valores y principios dentro de la organización.</v>
      </c>
      <c r="C15" s="113" t="str">
        <f>'2.Datos'!X15</f>
        <v>-</v>
      </c>
      <c r="D15" s="113" t="str">
        <f>'2.Datos'!AF15</f>
        <v>Aceptable</v>
      </c>
      <c r="E15" s="113" t="str">
        <f>'2.Datos'!AJ15</f>
        <v>Aceptable</v>
      </c>
      <c r="F15" s="113" t="str">
        <f>'2.Datos'!AN15</f>
        <v>Aceptable</v>
      </c>
      <c r="G15" s="113" t="str">
        <f>'2.Datos'!AR15</f>
        <v>Aceptable</v>
      </c>
      <c r="H15" s="113">
        <f>'2.Datos'!AV15</f>
        <v>0</v>
      </c>
      <c r="I15" s="113" t="str">
        <f>'2.Datos'!AZ15</f>
        <v>-</v>
      </c>
      <c r="J15" s="113" t="str">
        <f>'2.Datos'!BD15</f>
        <v>-</v>
      </c>
      <c r="K15" s="113" t="str">
        <f>'2.Datos'!BH15</f>
        <v>-</v>
      </c>
      <c r="L15" s="113" t="str">
        <f>'2.Datos'!BL15</f>
        <v>-</v>
      </c>
      <c r="M15" s="113" t="str">
        <f>'2.Datos'!BP15</f>
        <v>-</v>
      </c>
      <c r="N15" s="113" t="str">
        <f>'2.Datos'!BT15</f>
        <v>-</v>
      </c>
      <c r="O15" s="113" t="str">
        <f>'2.Datos'!BX15</f>
        <v>-</v>
      </c>
      <c r="P15" s="113" t="str">
        <f>'2.Datos'!CB15</f>
        <v>-</v>
      </c>
      <c r="Q15" s="113" t="str">
        <f>'2.Datos'!CF15</f>
        <v>-</v>
      </c>
      <c r="R15" s="113" t="str">
        <f>'2.Datos'!CJ15</f>
        <v>-</v>
      </c>
      <c r="S15" s="113" t="str">
        <f>'2.Datos'!CN15</f>
        <v>-</v>
      </c>
      <c r="T15" s="113" t="str">
        <f>'2.Datos'!CR15</f>
        <v>-</v>
      </c>
      <c r="U15" s="113" t="str">
        <f>'2.Datos'!CV15</f>
        <v>-</v>
      </c>
      <c r="V15" s="113" t="str">
        <f>'2.Datos'!CZ15</f>
        <v>-</v>
      </c>
      <c r="W15" s="113" t="str">
        <f>'2.Datos'!DD15</f>
        <v>-</v>
      </c>
      <c r="X15" s="113" t="str">
        <f>'2.Datos'!DH15</f>
        <v>-</v>
      </c>
      <c r="Y15" s="113" t="str">
        <f>'2.Datos'!DL15</f>
        <v>-</v>
      </c>
      <c r="Z15" s="113" t="str">
        <f>'2.Datos'!DP15</f>
        <v>-</v>
      </c>
      <c r="AA15" s="113" t="str">
        <f>'2.Datos'!DT15</f>
        <v>-</v>
      </c>
    </row>
    <row r="16" spans="1:27" x14ac:dyDescent="0.25">
      <c r="A16" s="153" t="str">
        <f>IF('2.Datos'!A16=""," ",'2.Datos'!A16)</f>
        <v>R14</v>
      </c>
      <c r="B16" s="154" t="str">
        <f>IF('2.Datos'!F16="","",'2.Datos'!F16)</f>
        <v>Falta de canales de denuncia o ineficiencia de los mismos.</v>
      </c>
      <c r="C16" s="113" t="str">
        <f>'2.Datos'!X16</f>
        <v>-</v>
      </c>
      <c r="D16" s="113" t="str">
        <f>'2.Datos'!AF16</f>
        <v>Aceptable</v>
      </c>
      <c r="E16" s="113" t="str">
        <f>'2.Datos'!AJ16</f>
        <v>Aceptable</v>
      </c>
      <c r="F16" s="113" t="str">
        <f>'2.Datos'!AN16</f>
        <v>Aceptable</v>
      </c>
      <c r="G16" s="113" t="str">
        <f>'2.Datos'!AR16</f>
        <v>Aceptable</v>
      </c>
      <c r="H16" s="113">
        <f>'2.Datos'!AV16</f>
        <v>0</v>
      </c>
      <c r="I16" s="113" t="str">
        <f>'2.Datos'!AZ16</f>
        <v>-</v>
      </c>
      <c r="J16" s="113" t="str">
        <f>'2.Datos'!BD16</f>
        <v>-</v>
      </c>
      <c r="K16" s="113" t="str">
        <f>'2.Datos'!BH16</f>
        <v>-</v>
      </c>
      <c r="L16" s="113" t="str">
        <f>'2.Datos'!BL16</f>
        <v>-</v>
      </c>
      <c r="M16" s="113" t="str">
        <f>'2.Datos'!BP16</f>
        <v>-</v>
      </c>
      <c r="N16" s="113" t="str">
        <f>'2.Datos'!BT16</f>
        <v>-</v>
      </c>
      <c r="O16" s="113" t="str">
        <f>'2.Datos'!BX16</f>
        <v>-</v>
      </c>
      <c r="P16" s="113" t="str">
        <f>'2.Datos'!CB16</f>
        <v>-</v>
      </c>
      <c r="Q16" s="113" t="str">
        <f>'2.Datos'!CF16</f>
        <v>-</v>
      </c>
      <c r="R16" s="113" t="str">
        <f>'2.Datos'!CJ16</f>
        <v>-</v>
      </c>
      <c r="S16" s="113" t="str">
        <f>'2.Datos'!CN16</f>
        <v>-</v>
      </c>
      <c r="T16" s="113" t="str">
        <f>'2.Datos'!CR16</f>
        <v>-</v>
      </c>
      <c r="U16" s="113" t="str">
        <f>'2.Datos'!CV16</f>
        <v>-</v>
      </c>
      <c r="V16" s="113" t="str">
        <f>'2.Datos'!CZ16</f>
        <v>-</v>
      </c>
      <c r="W16" s="113" t="str">
        <f>'2.Datos'!DD16</f>
        <v>-</v>
      </c>
      <c r="X16" s="113" t="str">
        <f>'2.Datos'!DH16</f>
        <v>-</v>
      </c>
      <c r="Y16" s="113" t="str">
        <f>'2.Datos'!DL16</f>
        <v>-</v>
      </c>
      <c r="Z16" s="113" t="str">
        <f>'2.Datos'!DP16</f>
        <v>-</v>
      </c>
      <c r="AA16" s="113" t="str">
        <f>'2.Datos'!DT16</f>
        <v>-</v>
      </c>
    </row>
    <row r="17" spans="1:27" ht="30" x14ac:dyDescent="0.25">
      <c r="A17" s="153" t="str">
        <f>IF('2.Datos'!A17=""," ",'2.Datos'!A17)</f>
        <v>R15</v>
      </c>
      <c r="B17" s="154" t="str">
        <f>IF('2.Datos'!F17="","",'2.Datos'!F17)</f>
        <v>Utilizar influencia personal a través de conexiones con personas con el fin de obtener favores o tratamiento preferencial.</v>
      </c>
      <c r="C17" s="113" t="str">
        <f>'2.Datos'!X17</f>
        <v>Aceptable</v>
      </c>
      <c r="D17" s="113" t="str">
        <f>'2.Datos'!AF17</f>
        <v>Aceptable</v>
      </c>
      <c r="E17" s="113" t="str">
        <f>'2.Datos'!AJ17</f>
        <v>Aceptable</v>
      </c>
      <c r="F17" s="113" t="str">
        <f>'2.Datos'!AN17</f>
        <v>Aceptable</v>
      </c>
      <c r="G17" s="113" t="str">
        <f>'2.Datos'!AR17</f>
        <v>Aceptable</v>
      </c>
      <c r="H17" s="113">
        <f>'2.Datos'!AV17</f>
        <v>0</v>
      </c>
      <c r="I17" s="113" t="str">
        <f>'2.Datos'!AZ17</f>
        <v>-</v>
      </c>
      <c r="J17" s="113" t="str">
        <f>'2.Datos'!BD17</f>
        <v>-</v>
      </c>
      <c r="K17" s="113" t="str">
        <f>'2.Datos'!BH17</f>
        <v>-</v>
      </c>
      <c r="L17" s="113" t="str">
        <f>'2.Datos'!BL17</f>
        <v>-</v>
      </c>
      <c r="M17" s="113" t="str">
        <f>'2.Datos'!BP17</f>
        <v>-</v>
      </c>
      <c r="N17" s="113" t="str">
        <f>'2.Datos'!BT17</f>
        <v>-</v>
      </c>
      <c r="O17" s="113" t="str">
        <f>'2.Datos'!BX17</f>
        <v>-</v>
      </c>
      <c r="P17" s="113" t="str">
        <f>'2.Datos'!CB17</f>
        <v>-</v>
      </c>
      <c r="Q17" s="113" t="str">
        <f>'2.Datos'!CF17</f>
        <v>-</v>
      </c>
      <c r="R17" s="113" t="str">
        <f>'2.Datos'!CJ17</f>
        <v>-</v>
      </c>
      <c r="S17" s="113" t="str">
        <f>'2.Datos'!CN17</f>
        <v>-</v>
      </c>
      <c r="T17" s="113" t="str">
        <f>'2.Datos'!CR17</f>
        <v>-</v>
      </c>
      <c r="U17" s="113" t="str">
        <f>'2.Datos'!CV17</f>
        <v>-</v>
      </c>
      <c r="V17" s="113" t="str">
        <f>'2.Datos'!CZ17</f>
        <v>-</v>
      </c>
      <c r="W17" s="113" t="str">
        <f>'2.Datos'!DD17</f>
        <v>-</v>
      </c>
      <c r="X17" s="113" t="str">
        <f>'2.Datos'!DH17</f>
        <v>-</v>
      </c>
      <c r="Y17" s="113" t="str">
        <f>'2.Datos'!DL17</f>
        <v>-</v>
      </c>
      <c r="Z17" s="113" t="str">
        <f>'2.Datos'!DP17</f>
        <v>-</v>
      </c>
      <c r="AA17" s="113" t="str">
        <f>'2.Datos'!DT17</f>
        <v>-</v>
      </c>
    </row>
    <row r="18" spans="1:27" ht="105" x14ac:dyDescent="0.25">
      <c r="A18" s="153" t="str">
        <f>IF('2.Datos'!A18=""," ",'2.Datos'!A18)</f>
        <v>R16</v>
      </c>
      <c r="B18" s="154" t="str">
        <f>IF('2.Datos'!F18="","",'2.Datos'!F18)</f>
        <v>- Uso inadecuado de las herramientas o equipos de la empresa para destinarlo a actividades personales o en beneficio de terceros.
- Uso inadecuado del servicio de transporte para destinarlo a actividades personales o en beneficio de terceros.
- Uso inadecuado de activos, insumos, materiales, repuestos en los procesos de reposición, operación, reparación,  venta de bienes y/o aprovechamientos, entre otros.</v>
      </c>
      <c r="C18" s="113" t="str">
        <f>'2.Datos'!X18</f>
        <v>Tolerable</v>
      </c>
      <c r="D18" s="113" t="str">
        <f>'2.Datos'!AF18</f>
        <v>Tolerable</v>
      </c>
      <c r="E18" s="113" t="str">
        <f>'2.Datos'!AJ18</f>
        <v>Tolerable</v>
      </c>
      <c r="F18" s="113" t="str">
        <f>'2.Datos'!AN18</f>
        <v>Aceptable</v>
      </c>
      <c r="G18" s="113" t="str">
        <f>'2.Datos'!AR18</f>
        <v>Aceptable</v>
      </c>
      <c r="H18" s="113">
        <f>'2.Datos'!AV18</f>
        <v>0</v>
      </c>
      <c r="I18" s="113" t="str">
        <f>'2.Datos'!AZ18</f>
        <v>-</v>
      </c>
      <c r="J18" s="113" t="str">
        <f>'2.Datos'!BD18</f>
        <v>-</v>
      </c>
      <c r="K18" s="113" t="str">
        <f>'2.Datos'!BH18</f>
        <v>-</v>
      </c>
      <c r="L18" s="113" t="str">
        <f>'2.Datos'!BL18</f>
        <v>-</v>
      </c>
      <c r="M18" s="113" t="str">
        <f>'2.Datos'!BP18</f>
        <v>-</v>
      </c>
      <c r="N18" s="113" t="str">
        <f>'2.Datos'!BT18</f>
        <v>-</v>
      </c>
      <c r="O18" s="113" t="str">
        <f>'2.Datos'!BX18</f>
        <v>-</v>
      </c>
      <c r="P18" s="113" t="str">
        <f>'2.Datos'!CB18</f>
        <v>-</v>
      </c>
      <c r="Q18" s="113" t="str">
        <f>'2.Datos'!CF18</f>
        <v>-</v>
      </c>
      <c r="R18" s="113" t="str">
        <f>'2.Datos'!CJ18</f>
        <v>-</v>
      </c>
      <c r="S18" s="113" t="str">
        <f>'2.Datos'!CN18</f>
        <v>-</v>
      </c>
      <c r="T18" s="113" t="str">
        <f>'2.Datos'!CR18</f>
        <v>-</v>
      </c>
      <c r="U18" s="113" t="str">
        <f>'2.Datos'!CV18</f>
        <v>-</v>
      </c>
      <c r="V18" s="113" t="str">
        <f>'2.Datos'!CZ18</f>
        <v>-</v>
      </c>
      <c r="W18" s="113" t="str">
        <f>'2.Datos'!DD18</f>
        <v>-</v>
      </c>
      <c r="X18" s="113" t="str">
        <f>'2.Datos'!DH18</f>
        <v>-</v>
      </c>
      <c r="Y18" s="113" t="str">
        <f>'2.Datos'!DL18</f>
        <v>-</v>
      </c>
      <c r="Z18" s="113" t="str">
        <f>'2.Datos'!DP18</f>
        <v>-</v>
      </c>
      <c r="AA18" s="113" t="str">
        <f>'2.Datos'!DT18</f>
        <v>-</v>
      </c>
    </row>
    <row r="19" spans="1:27" ht="90" x14ac:dyDescent="0.25">
      <c r="A19" s="153" t="str">
        <f>IF('2.Datos'!A19=""," ",'2.Datos'!A19)</f>
        <v>R17</v>
      </c>
      <c r="B19" s="154" t="str">
        <f>IF('2.Datos'!F19="","",'2.Datos'!F19)</f>
        <v>- Solicitud de cobros injustificados y arbitrarios que exige o hace pagar un funcionario o contratista  en provecho propio. 
- Solicitud de cobro adicional por la prestación del servicio o agilización de trámites.
- Solicitud de cobro por parte del administrador/interventor  del contrato hacia el contratista por realizar u omitir actividades del proceso.</v>
      </c>
      <c r="C19" s="113" t="str">
        <f>'2.Datos'!X19</f>
        <v>Tolerable</v>
      </c>
      <c r="D19" s="113" t="str">
        <f>'2.Datos'!AF19</f>
        <v>Tolerable</v>
      </c>
      <c r="E19" s="113" t="str">
        <f>'2.Datos'!AJ19</f>
        <v>Tolerable</v>
      </c>
      <c r="F19" s="113" t="str">
        <f>'2.Datos'!AN19</f>
        <v>Aceptable</v>
      </c>
      <c r="G19" s="113" t="str">
        <f>'2.Datos'!AR19</f>
        <v>Aceptable</v>
      </c>
      <c r="H19" s="113">
        <f>'2.Datos'!AV19</f>
        <v>0</v>
      </c>
      <c r="I19" s="113" t="str">
        <f>'2.Datos'!AZ19</f>
        <v>-</v>
      </c>
      <c r="J19" s="113" t="str">
        <f>'2.Datos'!BD19</f>
        <v>-</v>
      </c>
      <c r="K19" s="113" t="str">
        <f>'2.Datos'!BH19</f>
        <v>-</v>
      </c>
      <c r="L19" s="113" t="str">
        <f>'2.Datos'!BL19</f>
        <v>-</v>
      </c>
      <c r="M19" s="113" t="str">
        <f>'2.Datos'!BP19</f>
        <v>-</v>
      </c>
      <c r="N19" s="113" t="str">
        <f>'2.Datos'!BT19</f>
        <v>-</v>
      </c>
      <c r="O19" s="113" t="str">
        <f>'2.Datos'!BX19</f>
        <v>-</v>
      </c>
      <c r="P19" s="113" t="str">
        <f>'2.Datos'!CB19</f>
        <v>-</v>
      </c>
      <c r="Q19" s="113" t="str">
        <f>'2.Datos'!CF19</f>
        <v>-</v>
      </c>
      <c r="R19" s="113" t="str">
        <f>'2.Datos'!CJ19</f>
        <v>-</v>
      </c>
      <c r="S19" s="113" t="str">
        <f>'2.Datos'!CN19</f>
        <v>-</v>
      </c>
      <c r="T19" s="113" t="str">
        <f>'2.Datos'!CR19</f>
        <v>-</v>
      </c>
      <c r="U19" s="113" t="str">
        <f>'2.Datos'!CV19</f>
        <v>-</v>
      </c>
      <c r="V19" s="113" t="str">
        <f>'2.Datos'!CZ19</f>
        <v>-</v>
      </c>
      <c r="W19" s="113" t="str">
        <f>'2.Datos'!DD19</f>
        <v>-</v>
      </c>
      <c r="X19" s="113" t="str">
        <f>'2.Datos'!DH19</f>
        <v>-</v>
      </c>
      <c r="Y19" s="113" t="str">
        <f>'2.Datos'!DL19</f>
        <v>-</v>
      </c>
      <c r="Z19" s="113" t="str">
        <f>'2.Datos'!DP19</f>
        <v>-</v>
      </c>
      <c r="AA19" s="113" t="str">
        <f>'2.Datos'!DT19</f>
        <v>-</v>
      </c>
    </row>
    <row r="20" spans="1:27" ht="30" x14ac:dyDescent="0.25">
      <c r="A20" s="153" t="str">
        <f>IF('2.Datos'!A20=""," ",'2.Datos'!A20)</f>
        <v>R18</v>
      </c>
      <c r="B20" s="154" t="str">
        <f>IF('2.Datos'!F20="","",'2.Datos'!F20)</f>
        <v>Obligar a una persona a través de violencia o intimidación  a realizar u omitir una acción con ánimo de lucro y con la intención de producir un perjuicio.</v>
      </c>
      <c r="C20" s="113" t="str">
        <f>'2.Datos'!X20</f>
        <v>Aceptable</v>
      </c>
      <c r="D20" s="113" t="str">
        <f>'2.Datos'!AF20</f>
        <v>Aceptable</v>
      </c>
      <c r="E20" s="113" t="str">
        <f>'2.Datos'!AJ20</f>
        <v>Aceptable</v>
      </c>
      <c r="F20" s="113" t="str">
        <f>'2.Datos'!AN20</f>
        <v>Aceptable</v>
      </c>
      <c r="G20" s="113" t="str">
        <f>'2.Datos'!AR20</f>
        <v>Aceptable</v>
      </c>
      <c r="H20" s="113">
        <f>'2.Datos'!AV20</f>
        <v>0</v>
      </c>
      <c r="I20" s="113" t="str">
        <f>'2.Datos'!AZ20</f>
        <v>-</v>
      </c>
      <c r="J20" s="113" t="str">
        <f>'2.Datos'!BD20</f>
        <v>-</v>
      </c>
      <c r="K20" s="113" t="str">
        <f>'2.Datos'!BH20</f>
        <v>-</v>
      </c>
      <c r="L20" s="113" t="str">
        <f>'2.Datos'!BL20</f>
        <v>-</v>
      </c>
      <c r="M20" s="113" t="str">
        <f>'2.Datos'!BP20</f>
        <v>-</v>
      </c>
      <c r="N20" s="113" t="str">
        <f>'2.Datos'!BT20</f>
        <v>-</v>
      </c>
      <c r="O20" s="113" t="str">
        <f>'2.Datos'!BX20</f>
        <v>-</v>
      </c>
      <c r="P20" s="113" t="str">
        <f>'2.Datos'!CB20</f>
        <v>-</v>
      </c>
      <c r="Q20" s="113" t="str">
        <f>'2.Datos'!CF20</f>
        <v>-</v>
      </c>
      <c r="R20" s="113" t="str">
        <f>'2.Datos'!CJ20</f>
        <v>-</v>
      </c>
      <c r="S20" s="113" t="str">
        <f>'2.Datos'!CN20</f>
        <v>-</v>
      </c>
      <c r="T20" s="113" t="str">
        <f>'2.Datos'!CR20</f>
        <v>-</v>
      </c>
      <c r="U20" s="113" t="str">
        <f>'2.Datos'!CV20</f>
        <v>-</v>
      </c>
      <c r="V20" s="113" t="str">
        <f>'2.Datos'!CZ20</f>
        <v>-</v>
      </c>
      <c r="W20" s="113" t="str">
        <f>'2.Datos'!DD20</f>
        <v>-</v>
      </c>
      <c r="X20" s="113" t="str">
        <f>'2.Datos'!DH20</f>
        <v>-</v>
      </c>
      <c r="Y20" s="113" t="str">
        <f>'2.Datos'!DL20</f>
        <v>-</v>
      </c>
      <c r="Z20" s="113" t="str">
        <f>'2.Datos'!DP20</f>
        <v>-</v>
      </c>
      <c r="AA20" s="113" t="str">
        <f>'2.Datos'!DT20</f>
        <v>-</v>
      </c>
    </row>
    <row r="21" spans="1:27" ht="30" x14ac:dyDescent="0.25">
      <c r="A21" s="153" t="str">
        <f>IF('2.Datos'!A21=""," ",'2.Datos'!A21)</f>
        <v>R19</v>
      </c>
      <c r="B21" s="154" t="str">
        <f>IF('2.Datos'!F21="","",'2.Datos'!F21)</f>
        <v>No reportar la información oportunamente por desconocimiento, falta de consolidación o pérdida de la misma</v>
      </c>
      <c r="C21" s="113" t="str">
        <f>'2.Datos'!X21</f>
        <v>-</v>
      </c>
      <c r="D21" s="113" t="str">
        <f>'2.Datos'!AF21</f>
        <v>Aceptable</v>
      </c>
      <c r="E21" s="113" t="str">
        <f>'2.Datos'!AJ21</f>
        <v>Aceptable</v>
      </c>
      <c r="F21" s="113" t="str">
        <f>'2.Datos'!AN21</f>
        <v>Aceptable</v>
      </c>
      <c r="G21" s="113" t="str">
        <f>'2.Datos'!AR21</f>
        <v>Aceptable</v>
      </c>
      <c r="H21" s="113">
        <f>'2.Datos'!AV21</f>
        <v>0</v>
      </c>
      <c r="I21" s="113" t="str">
        <f>'2.Datos'!AZ21</f>
        <v>-</v>
      </c>
      <c r="J21" s="113" t="str">
        <f>'2.Datos'!BD21</f>
        <v>-</v>
      </c>
      <c r="K21" s="113" t="str">
        <f>'2.Datos'!BH21</f>
        <v>-</v>
      </c>
      <c r="L21" s="113" t="str">
        <f>'2.Datos'!BL21</f>
        <v>-</v>
      </c>
      <c r="M21" s="113" t="str">
        <f>'2.Datos'!BP21</f>
        <v>-</v>
      </c>
      <c r="N21" s="113" t="str">
        <f>'2.Datos'!BT21</f>
        <v>-</v>
      </c>
      <c r="O21" s="113" t="str">
        <f>'2.Datos'!BX21</f>
        <v>-</v>
      </c>
      <c r="P21" s="113" t="str">
        <f>'2.Datos'!CB21</f>
        <v>-</v>
      </c>
      <c r="Q21" s="113" t="str">
        <f>'2.Datos'!CF21</f>
        <v>-</v>
      </c>
      <c r="R21" s="113" t="str">
        <f>'2.Datos'!CJ21</f>
        <v>-</v>
      </c>
      <c r="S21" s="113" t="str">
        <f>'2.Datos'!CN21</f>
        <v>-</v>
      </c>
      <c r="T21" s="113" t="str">
        <f>'2.Datos'!CR21</f>
        <v>-</v>
      </c>
      <c r="U21" s="113" t="str">
        <f>'2.Datos'!CV21</f>
        <v>-</v>
      </c>
      <c r="V21" s="113" t="str">
        <f>'2.Datos'!CZ21</f>
        <v>-</v>
      </c>
      <c r="W21" s="113" t="str">
        <f>'2.Datos'!DD21</f>
        <v>-</v>
      </c>
      <c r="X21" s="113" t="str">
        <f>'2.Datos'!DH21</f>
        <v>-</v>
      </c>
      <c r="Y21" s="113" t="str">
        <f>'2.Datos'!DL21</f>
        <v>-</v>
      </c>
      <c r="Z21" s="113" t="str">
        <f>'2.Datos'!DP21</f>
        <v>-</v>
      </c>
      <c r="AA21" s="113" t="str">
        <f>'2.Datos'!DT21</f>
        <v>-</v>
      </c>
    </row>
    <row r="22" spans="1:27" ht="30" x14ac:dyDescent="0.25">
      <c r="A22" s="153" t="str">
        <f>IF('2.Datos'!A22=""," ",'2.Datos'!A22)</f>
        <v>R20</v>
      </c>
      <c r="B22" s="154" t="str">
        <f>IF('2.Datos'!F22="","",'2.Datos'!F22)</f>
        <v>Uso inadecuado del poder con el fin de dar preferencia para el cargo, empleo u ocupación a familiares o amigos sin importar el mérito para ocupar el cargo.</v>
      </c>
      <c r="C22" s="113" t="str">
        <f>'2.Datos'!X22</f>
        <v>Aceptable</v>
      </c>
      <c r="D22" s="113" t="str">
        <f>'2.Datos'!AF22</f>
        <v>Aceptable</v>
      </c>
      <c r="E22" s="113" t="str">
        <f>'2.Datos'!AJ22</f>
        <v>Aceptable</v>
      </c>
      <c r="F22" s="113" t="str">
        <f>'2.Datos'!AN22</f>
        <v>Aceptable</v>
      </c>
      <c r="G22" s="113" t="str">
        <f>'2.Datos'!AR22</f>
        <v>Aceptable</v>
      </c>
      <c r="H22" s="113">
        <f>'2.Datos'!AV22</f>
        <v>0</v>
      </c>
      <c r="I22" s="113" t="str">
        <f>'2.Datos'!AZ22</f>
        <v>-</v>
      </c>
      <c r="J22" s="113" t="str">
        <f>'2.Datos'!BD22</f>
        <v>-</v>
      </c>
      <c r="K22" s="113" t="str">
        <f>'2.Datos'!BH22</f>
        <v>-</v>
      </c>
      <c r="L22" s="113" t="str">
        <f>'2.Datos'!BL22</f>
        <v>-</v>
      </c>
      <c r="M22" s="113" t="str">
        <f>'2.Datos'!BP22</f>
        <v>-</v>
      </c>
      <c r="N22" s="113" t="str">
        <f>'2.Datos'!BT22</f>
        <v>-</v>
      </c>
      <c r="O22" s="113" t="str">
        <f>'2.Datos'!BX22</f>
        <v>-</v>
      </c>
      <c r="P22" s="113" t="str">
        <f>'2.Datos'!CB22</f>
        <v>-</v>
      </c>
      <c r="Q22" s="113" t="str">
        <f>'2.Datos'!CF22</f>
        <v>-</v>
      </c>
      <c r="R22" s="113" t="str">
        <f>'2.Datos'!CJ22</f>
        <v>-</v>
      </c>
      <c r="S22" s="113" t="str">
        <f>'2.Datos'!CN22</f>
        <v>-</v>
      </c>
      <c r="T22" s="113" t="str">
        <f>'2.Datos'!CR22</f>
        <v>-</v>
      </c>
      <c r="U22" s="113" t="str">
        <f>'2.Datos'!CV22</f>
        <v>-</v>
      </c>
      <c r="V22" s="113" t="str">
        <f>'2.Datos'!CZ22</f>
        <v>-</v>
      </c>
      <c r="W22" s="113" t="str">
        <f>'2.Datos'!DD22</f>
        <v>-</v>
      </c>
      <c r="X22" s="113" t="str">
        <f>'2.Datos'!DH22</f>
        <v>-</v>
      </c>
      <c r="Y22" s="113" t="str">
        <f>'2.Datos'!DL22</f>
        <v>-</v>
      </c>
      <c r="Z22" s="113" t="str">
        <f>'2.Datos'!DP22</f>
        <v>-</v>
      </c>
      <c r="AA22" s="113" t="str">
        <f>'2.Datos'!DT22</f>
        <v>-</v>
      </c>
    </row>
    <row r="23" spans="1:27" ht="45" x14ac:dyDescent="0.25">
      <c r="A23" s="153" t="str">
        <f>IF('2.Datos'!A23=""," ",'2.Datos'!A23)</f>
        <v>R21</v>
      </c>
      <c r="B23" s="154" t="str">
        <f>IF('2.Datos'!F23="","",'2.Datos'!F23)</f>
        <v>Pacto o confabulación que acuerdan dos o más personas u organizaciones con el fin de perjudicar a un tercero o limitar la libre competencia de los mercados.</v>
      </c>
      <c r="C23" s="113" t="str">
        <f>'2.Datos'!X23</f>
        <v>Tolerable</v>
      </c>
      <c r="D23" s="113" t="str">
        <f>'2.Datos'!AF23</f>
        <v>Tolerable</v>
      </c>
      <c r="E23" s="113" t="str">
        <f>'2.Datos'!AJ23</f>
        <v>Tolerable</v>
      </c>
      <c r="F23" s="113" t="str">
        <f>'2.Datos'!AN23</f>
        <v>Tolerable</v>
      </c>
      <c r="G23" s="113" t="str">
        <f>'2.Datos'!AR23</f>
        <v>Tolerable</v>
      </c>
      <c r="H23" s="113">
        <f>'2.Datos'!AV23</f>
        <v>0</v>
      </c>
      <c r="I23" s="113" t="str">
        <f>'2.Datos'!AZ23</f>
        <v>-</v>
      </c>
      <c r="J23" s="113" t="str">
        <f>'2.Datos'!BD23</f>
        <v>-</v>
      </c>
      <c r="K23" s="113" t="str">
        <f>'2.Datos'!BH23</f>
        <v>-</v>
      </c>
      <c r="L23" s="113" t="str">
        <f>'2.Datos'!BL23</f>
        <v>-</v>
      </c>
      <c r="M23" s="113" t="str">
        <f>'2.Datos'!BP23</f>
        <v>-</v>
      </c>
      <c r="N23" s="113" t="str">
        <f>'2.Datos'!BT23</f>
        <v>-</v>
      </c>
      <c r="O23" s="113" t="str">
        <f>'2.Datos'!BX23</f>
        <v>-</v>
      </c>
      <c r="P23" s="113" t="str">
        <f>'2.Datos'!CB23</f>
        <v>-</v>
      </c>
      <c r="Q23" s="113" t="str">
        <f>'2.Datos'!CF23</f>
        <v>-</v>
      </c>
      <c r="R23" s="113" t="str">
        <f>'2.Datos'!CJ23</f>
        <v>-</v>
      </c>
      <c r="S23" s="113" t="str">
        <f>'2.Datos'!CN23</f>
        <v>-</v>
      </c>
      <c r="T23" s="113" t="str">
        <f>'2.Datos'!CR23</f>
        <v>-</v>
      </c>
      <c r="U23" s="113" t="str">
        <f>'2.Datos'!CV23</f>
        <v>-</v>
      </c>
      <c r="V23" s="113" t="str">
        <f>'2.Datos'!CZ23</f>
        <v>-</v>
      </c>
      <c r="W23" s="113" t="str">
        <f>'2.Datos'!DD23</f>
        <v>-</v>
      </c>
      <c r="X23" s="113" t="str">
        <f>'2.Datos'!DH23</f>
        <v>-</v>
      </c>
      <c r="Y23" s="113" t="str">
        <f>'2.Datos'!DL23</f>
        <v>-</v>
      </c>
      <c r="Z23" s="113" t="str">
        <f>'2.Datos'!DP23</f>
        <v>-</v>
      </c>
      <c r="AA23" s="113" t="str">
        <f>'2.Datos'!DT23</f>
        <v>-</v>
      </c>
    </row>
    <row r="24" spans="1:27" ht="90" x14ac:dyDescent="0.25">
      <c r="A24" s="153" t="str">
        <f>IF('2.Datos'!A24=""," ",'2.Datos'!A24)</f>
        <v>R22</v>
      </c>
      <c r="B24" s="154" t="str">
        <f>IF('2.Datos'!F24="","",'2.Datos'!F24)</f>
        <v>Empleo  de recursos diferente al establecido por la autoridad competente (sustracción de fondos, jineteo de fondos, aplicación diferente, negativa a efectuar pago o entrega sin justificación)
* Ejemplo: inclusión en el presupuesto de gastos no autorizados.
* Inversión de dineros en entidades de dudosa solidez financiera a cambio de beneficios para los encargados de su administración.</v>
      </c>
      <c r="C24" s="113" t="str">
        <f>'2.Datos'!X24</f>
        <v>Tolerable</v>
      </c>
      <c r="D24" s="113" t="str">
        <f>'2.Datos'!AF24</f>
        <v>Tolerable</v>
      </c>
      <c r="E24" s="113" t="str">
        <f>'2.Datos'!AJ24</f>
        <v>Tolerable</v>
      </c>
      <c r="F24" s="113" t="str">
        <f>'2.Datos'!AN24</f>
        <v>Tolerable</v>
      </c>
      <c r="G24" s="113" t="str">
        <f>'2.Datos'!AR24</f>
        <v>Aceptable</v>
      </c>
      <c r="H24" s="113">
        <f>'2.Datos'!AV24</f>
        <v>0</v>
      </c>
      <c r="I24" s="113" t="str">
        <f>'2.Datos'!AZ24</f>
        <v>-</v>
      </c>
      <c r="J24" s="113" t="str">
        <f>'2.Datos'!BD24</f>
        <v>-</v>
      </c>
      <c r="K24" s="113" t="str">
        <f>'2.Datos'!BH24</f>
        <v>-</v>
      </c>
      <c r="L24" s="113" t="str">
        <f>'2.Datos'!BL24</f>
        <v>-</v>
      </c>
      <c r="M24" s="113" t="str">
        <f>'2.Datos'!BP24</f>
        <v>-</v>
      </c>
      <c r="N24" s="113" t="str">
        <f>'2.Datos'!BT24</f>
        <v>-</v>
      </c>
      <c r="O24" s="113" t="str">
        <f>'2.Datos'!BX24</f>
        <v>-</v>
      </c>
      <c r="P24" s="113" t="str">
        <f>'2.Datos'!CB24</f>
        <v>-</v>
      </c>
      <c r="Q24" s="113" t="str">
        <f>'2.Datos'!CF24</f>
        <v>-</v>
      </c>
      <c r="R24" s="113" t="str">
        <f>'2.Datos'!CJ24</f>
        <v>-</v>
      </c>
      <c r="S24" s="113" t="str">
        <f>'2.Datos'!CN24</f>
        <v>-</v>
      </c>
      <c r="T24" s="113" t="str">
        <f>'2.Datos'!CR24</f>
        <v>-</v>
      </c>
      <c r="U24" s="113" t="str">
        <f>'2.Datos'!CV24</f>
        <v>-</v>
      </c>
      <c r="V24" s="113" t="str">
        <f>'2.Datos'!CZ24</f>
        <v>-</v>
      </c>
      <c r="W24" s="113" t="str">
        <f>'2.Datos'!DD24</f>
        <v>-</v>
      </c>
      <c r="X24" s="113" t="str">
        <f>'2.Datos'!DH24</f>
        <v>-</v>
      </c>
      <c r="Y24" s="113" t="str">
        <f>'2.Datos'!DL24</f>
        <v>-</v>
      </c>
      <c r="Z24" s="113" t="str">
        <f>'2.Datos'!DP24</f>
        <v>-</v>
      </c>
      <c r="AA24" s="113" t="str">
        <f>'2.Datos'!DT24</f>
        <v>-</v>
      </c>
    </row>
    <row r="25" spans="1:27" ht="105" x14ac:dyDescent="0.25">
      <c r="A25" s="153" t="str">
        <f>IF('2.Datos'!A25=""," ",'2.Datos'!A25)</f>
        <v>R23</v>
      </c>
      <c r="B25" s="154" t="str">
        <f>IF('2.Datos'!F25="","",'2.Datos'!F25)</f>
        <v xml:space="preserve">* Omisión
* Falsificación
* Sustitución
* Adulteración
Ejemplo: Inexistencia de registros, archivos  con vacíos de información; afectación de rubros que no corresponden.
</v>
      </c>
      <c r="C25" s="113" t="str">
        <f>'2.Datos'!X25</f>
        <v>Tolerable</v>
      </c>
      <c r="D25" s="113" t="str">
        <f>'2.Datos'!AF25</f>
        <v>Tolerable</v>
      </c>
      <c r="E25" s="113" t="str">
        <f>'2.Datos'!AJ25</f>
        <v>Tolerable</v>
      </c>
      <c r="F25" s="113" t="str">
        <f>'2.Datos'!AN25</f>
        <v>Tolerable</v>
      </c>
      <c r="G25" s="113" t="str">
        <f>'2.Datos'!AR25</f>
        <v>Tolerable</v>
      </c>
      <c r="H25" s="113">
        <f>'2.Datos'!AV25</f>
        <v>0</v>
      </c>
      <c r="I25" s="113" t="str">
        <f>'2.Datos'!AZ25</f>
        <v>-</v>
      </c>
      <c r="J25" s="113" t="str">
        <f>'2.Datos'!BD25</f>
        <v>-</v>
      </c>
      <c r="K25" s="113" t="str">
        <f>'2.Datos'!BH25</f>
        <v>-</v>
      </c>
      <c r="L25" s="113" t="str">
        <f>'2.Datos'!BL25</f>
        <v>-</v>
      </c>
      <c r="M25" s="113" t="str">
        <f>'2.Datos'!BP25</f>
        <v>-</v>
      </c>
      <c r="N25" s="113" t="str">
        <f>'2.Datos'!BT25</f>
        <v>-</v>
      </c>
      <c r="O25" s="113" t="str">
        <f>'2.Datos'!BX25</f>
        <v>-</v>
      </c>
      <c r="P25" s="113" t="str">
        <f>'2.Datos'!CB25</f>
        <v>-</v>
      </c>
      <c r="Q25" s="113" t="str">
        <f>'2.Datos'!CF25</f>
        <v>-</v>
      </c>
      <c r="R25" s="113" t="str">
        <f>'2.Datos'!CJ25</f>
        <v>-</v>
      </c>
      <c r="S25" s="113" t="str">
        <f>'2.Datos'!CN25</f>
        <v>-</v>
      </c>
      <c r="T25" s="113" t="str">
        <f>'2.Datos'!CR25</f>
        <v>-</v>
      </c>
      <c r="U25" s="113" t="str">
        <f>'2.Datos'!CV25</f>
        <v>-</v>
      </c>
      <c r="V25" s="113" t="str">
        <f>'2.Datos'!CZ25</f>
        <v>-</v>
      </c>
      <c r="W25" s="113" t="str">
        <f>'2.Datos'!DD25</f>
        <v>-</v>
      </c>
      <c r="X25" s="113" t="str">
        <f>'2.Datos'!DH25</f>
        <v>-</v>
      </c>
      <c r="Y25" s="113" t="str">
        <f>'2.Datos'!DL25</f>
        <v>-</v>
      </c>
      <c r="Z25" s="113" t="str">
        <f>'2.Datos'!DP25</f>
        <v>-</v>
      </c>
      <c r="AA25" s="113" t="str">
        <f>'2.Datos'!DT25</f>
        <v>-</v>
      </c>
    </row>
    <row r="26" spans="1:27" x14ac:dyDescent="0.25">
      <c r="A26" s="153" t="str">
        <f>IF('2.Datos'!A26=""," ",'2.Datos'!A26)</f>
        <v xml:space="preserve"> </v>
      </c>
      <c r="B26" s="154" t="str">
        <f>IF('2.Datos'!F26="","",'2.Datos'!F26)</f>
        <v/>
      </c>
      <c r="C26" s="113" t="str">
        <f>'2.Datos'!X26</f>
        <v>-</v>
      </c>
      <c r="D26" s="113" t="str">
        <f>'2.Datos'!AF26</f>
        <v>-</v>
      </c>
      <c r="E26" s="113" t="str">
        <f>'2.Datos'!AJ26</f>
        <v>-</v>
      </c>
      <c r="F26" s="113" t="str">
        <f>'2.Datos'!AN26</f>
        <v>-</v>
      </c>
      <c r="G26" s="113" t="str">
        <f>'2.Datos'!AR26</f>
        <v>-</v>
      </c>
      <c r="H26" s="113" t="str">
        <f>'2.Datos'!AV26</f>
        <v>-</v>
      </c>
      <c r="I26" s="113" t="str">
        <f>'2.Datos'!AZ26</f>
        <v>-</v>
      </c>
      <c r="J26" s="113" t="str">
        <f>'2.Datos'!BD26</f>
        <v>-</v>
      </c>
      <c r="K26" s="113" t="str">
        <f>'2.Datos'!BH26</f>
        <v>-</v>
      </c>
      <c r="L26" s="113" t="str">
        <f>'2.Datos'!BL26</f>
        <v>-</v>
      </c>
      <c r="M26" s="113" t="str">
        <f>'2.Datos'!BP26</f>
        <v>-</v>
      </c>
      <c r="N26" s="113" t="str">
        <f>'2.Datos'!BT26</f>
        <v>-</v>
      </c>
      <c r="O26" s="113" t="str">
        <f>'2.Datos'!BX26</f>
        <v>-</v>
      </c>
      <c r="P26" s="113" t="str">
        <f>'2.Datos'!CB26</f>
        <v>-</v>
      </c>
      <c r="Q26" s="113" t="str">
        <f>'2.Datos'!CF26</f>
        <v>-</v>
      </c>
      <c r="R26" s="113" t="str">
        <f>'2.Datos'!CJ26</f>
        <v>-</v>
      </c>
      <c r="S26" s="113" t="str">
        <f>'2.Datos'!CN26</f>
        <v>-</v>
      </c>
      <c r="T26" s="113" t="str">
        <f>'2.Datos'!CR26</f>
        <v>-</v>
      </c>
      <c r="U26" s="113" t="str">
        <f>'2.Datos'!CV26</f>
        <v>-</v>
      </c>
      <c r="V26" s="113" t="str">
        <f>'2.Datos'!CZ26</f>
        <v>-</v>
      </c>
      <c r="W26" s="113" t="str">
        <f>'2.Datos'!DD26</f>
        <v>-</v>
      </c>
      <c r="X26" s="113" t="str">
        <f>'2.Datos'!DH26</f>
        <v>-</v>
      </c>
      <c r="Y26" s="113" t="str">
        <f>'2.Datos'!DL26</f>
        <v>-</v>
      </c>
      <c r="Z26" s="113" t="str">
        <f>'2.Datos'!DP26</f>
        <v>-</v>
      </c>
      <c r="AA26" s="113" t="str">
        <f>'2.Datos'!DT26</f>
        <v>-</v>
      </c>
    </row>
    <row r="27" spans="1:27" x14ac:dyDescent="0.25">
      <c r="A27" s="153" t="str">
        <f>IF('2.Datos'!A27=""," ",'2.Datos'!A27)</f>
        <v xml:space="preserve"> </v>
      </c>
      <c r="B27" s="154" t="str">
        <f>IF('2.Datos'!F27="","",'2.Datos'!F27)</f>
        <v/>
      </c>
      <c r="C27" s="113" t="str">
        <f>'2.Datos'!X27</f>
        <v>-</v>
      </c>
      <c r="D27" s="113" t="str">
        <f>'2.Datos'!AF27</f>
        <v>-</v>
      </c>
      <c r="E27" s="113" t="str">
        <f>'2.Datos'!AJ27</f>
        <v>-</v>
      </c>
      <c r="F27" s="113" t="str">
        <f>'2.Datos'!AN27</f>
        <v>-</v>
      </c>
      <c r="G27" s="113" t="str">
        <f>'2.Datos'!AR27</f>
        <v>-</v>
      </c>
      <c r="H27" s="113" t="str">
        <f>'2.Datos'!AV27</f>
        <v>-</v>
      </c>
      <c r="I27" s="113" t="str">
        <f>'2.Datos'!AZ27</f>
        <v>-</v>
      </c>
      <c r="J27" s="113" t="str">
        <f>'2.Datos'!BD27</f>
        <v>-</v>
      </c>
      <c r="K27" s="113" t="str">
        <f>'2.Datos'!BH27</f>
        <v>-</v>
      </c>
      <c r="L27" s="113" t="str">
        <f>'2.Datos'!BL27</f>
        <v>-</v>
      </c>
      <c r="M27" s="113" t="str">
        <f>'2.Datos'!BP27</f>
        <v>-</v>
      </c>
      <c r="N27" s="113" t="str">
        <f>'2.Datos'!BT27</f>
        <v>-</v>
      </c>
      <c r="O27" s="113" t="str">
        <f>'2.Datos'!BX27</f>
        <v>-</v>
      </c>
      <c r="P27" s="113" t="str">
        <f>'2.Datos'!CB27</f>
        <v>-</v>
      </c>
      <c r="Q27" s="113" t="str">
        <f>'2.Datos'!CF27</f>
        <v>-</v>
      </c>
      <c r="R27" s="113" t="str">
        <f>'2.Datos'!CJ27</f>
        <v>-</v>
      </c>
      <c r="S27" s="113" t="str">
        <f>'2.Datos'!CN27</f>
        <v>-</v>
      </c>
      <c r="T27" s="113" t="str">
        <f>'2.Datos'!CR27</f>
        <v>-</v>
      </c>
      <c r="U27" s="113" t="str">
        <f>'2.Datos'!CV27</f>
        <v>-</v>
      </c>
      <c r="V27" s="113" t="str">
        <f>'2.Datos'!CZ27</f>
        <v>-</v>
      </c>
      <c r="W27" s="113" t="str">
        <f>'2.Datos'!DD27</f>
        <v>-</v>
      </c>
      <c r="X27" s="113" t="str">
        <f>'2.Datos'!DH27</f>
        <v>-</v>
      </c>
      <c r="Y27" s="113" t="str">
        <f>'2.Datos'!DL27</f>
        <v>-</v>
      </c>
      <c r="Z27" s="113" t="str">
        <f>'2.Datos'!DP27</f>
        <v>-</v>
      </c>
      <c r="AA27" s="113" t="str">
        <f>'2.Datos'!DT27</f>
        <v>-</v>
      </c>
    </row>
    <row r="28" spans="1:27" x14ac:dyDescent="0.25">
      <c r="A28" s="153" t="str">
        <f>IF('2.Datos'!A28=""," ",'2.Datos'!A28)</f>
        <v xml:space="preserve"> </v>
      </c>
      <c r="B28" s="154" t="str">
        <f>IF('2.Datos'!F28="","",'2.Datos'!F28)</f>
        <v/>
      </c>
      <c r="C28" s="113" t="str">
        <f>'2.Datos'!X28</f>
        <v>-</v>
      </c>
      <c r="D28" s="113" t="str">
        <f>'2.Datos'!AF28</f>
        <v>-</v>
      </c>
      <c r="E28" s="113" t="str">
        <f>'2.Datos'!AJ28</f>
        <v>-</v>
      </c>
      <c r="F28" s="113" t="str">
        <f>'2.Datos'!AN28</f>
        <v>-</v>
      </c>
      <c r="G28" s="113" t="str">
        <f>'2.Datos'!AR28</f>
        <v>-</v>
      </c>
      <c r="H28" s="113" t="str">
        <f>'2.Datos'!AV28</f>
        <v>-</v>
      </c>
      <c r="I28" s="113" t="str">
        <f>'2.Datos'!AZ28</f>
        <v>-</v>
      </c>
      <c r="J28" s="113" t="str">
        <f>'2.Datos'!BD28</f>
        <v>-</v>
      </c>
      <c r="K28" s="113" t="str">
        <f>'2.Datos'!BH28</f>
        <v>-</v>
      </c>
      <c r="L28" s="113" t="str">
        <f>'2.Datos'!BL28</f>
        <v>-</v>
      </c>
      <c r="M28" s="113" t="str">
        <f>'2.Datos'!BP28</f>
        <v>-</v>
      </c>
      <c r="N28" s="113" t="str">
        <f>'2.Datos'!BT28</f>
        <v>-</v>
      </c>
      <c r="O28" s="113" t="str">
        <f>'2.Datos'!BX28</f>
        <v>-</v>
      </c>
      <c r="P28" s="113" t="str">
        <f>'2.Datos'!CB28</f>
        <v>-</v>
      </c>
      <c r="Q28" s="113" t="str">
        <f>'2.Datos'!CF28</f>
        <v>-</v>
      </c>
      <c r="R28" s="113" t="str">
        <f>'2.Datos'!CJ28</f>
        <v>-</v>
      </c>
      <c r="S28" s="113" t="str">
        <f>'2.Datos'!CN28</f>
        <v>-</v>
      </c>
      <c r="T28" s="113" t="str">
        <f>'2.Datos'!CR28</f>
        <v>-</v>
      </c>
      <c r="U28" s="113" t="str">
        <f>'2.Datos'!CV28</f>
        <v>-</v>
      </c>
      <c r="V28" s="113" t="str">
        <f>'2.Datos'!CZ28</f>
        <v>-</v>
      </c>
      <c r="W28" s="113" t="str">
        <f>'2.Datos'!DD28</f>
        <v>-</v>
      </c>
      <c r="X28" s="113" t="str">
        <f>'2.Datos'!DH28</f>
        <v>-</v>
      </c>
      <c r="Y28" s="113" t="str">
        <f>'2.Datos'!DL28</f>
        <v>-</v>
      </c>
      <c r="Z28" s="113" t="str">
        <f>'2.Datos'!DP28</f>
        <v>-</v>
      </c>
      <c r="AA28" s="113" t="str">
        <f>'2.Datos'!DT28</f>
        <v>-</v>
      </c>
    </row>
    <row r="29" spans="1:27" x14ac:dyDescent="0.25">
      <c r="A29" s="153" t="str">
        <f>IF('2.Datos'!A29=""," ",'2.Datos'!A29)</f>
        <v xml:space="preserve"> </v>
      </c>
      <c r="B29" s="154" t="str">
        <f>IF('2.Datos'!F29="","",'2.Datos'!F29)</f>
        <v/>
      </c>
      <c r="C29" s="113" t="str">
        <f>'2.Datos'!X29</f>
        <v>-</v>
      </c>
      <c r="D29" s="113" t="str">
        <f>'2.Datos'!AF29</f>
        <v>-</v>
      </c>
      <c r="E29" s="113" t="str">
        <f>'2.Datos'!AJ29</f>
        <v>-</v>
      </c>
      <c r="F29" s="113" t="str">
        <f>'2.Datos'!AN29</f>
        <v>-</v>
      </c>
      <c r="G29" s="113" t="str">
        <f>'2.Datos'!AR29</f>
        <v>-</v>
      </c>
      <c r="H29" s="113" t="str">
        <f>'2.Datos'!AV29</f>
        <v>-</v>
      </c>
      <c r="I29" s="113" t="str">
        <f>'2.Datos'!AZ29</f>
        <v>-</v>
      </c>
      <c r="J29" s="113" t="str">
        <f>'2.Datos'!BD29</f>
        <v>-</v>
      </c>
      <c r="K29" s="113" t="str">
        <f>'2.Datos'!BH29</f>
        <v>-</v>
      </c>
      <c r="L29" s="113" t="str">
        <f>'2.Datos'!BL29</f>
        <v>-</v>
      </c>
      <c r="M29" s="113" t="str">
        <f>'2.Datos'!BP29</f>
        <v>-</v>
      </c>
      <c r="N29" s="113" t="str">
        <f>'2.Datos'!BT29</f>
        <v>-</v>
      </c>
      <c r="O29" s="113" t="str">
        <f>'2.Datos'!BX29</f>
        <v>-</v>
      </c>
      <c r="P29" s="113" t="str">
        <f>'2.Datos'!CB29</f>
        <v>-</v>
      </c>
      <c r="Q29" s="113" t="str">
        <f>'2.Datos'!CF29</f>
        <v>-</v>
      </c>
      <c r="R29" s="113" t="str">
        <f>'2.Datos'!CJ29</f>
        <v>-</v>
      </c>
      <c r="S29" s="113" t="str">
        <f>'2.Datos'!CN29</f>
        <v>-</v>
      </c>
      <c r="T29" s="113" t="str">
        <f>'2.Datos'!CR29</f>
        <v>-</v>
      </c>
      <c r="U29" s="113" t="str">
        <f>'2.Datos'!CV29</f>
        <v>-</v>
      </c>
      <c r="V29" s="113" t="str">
        <f>'2.Datos'!CZ29</f>
        <v>-</v>
      </c>
      <c r="W29" s="113" t="str">
        <f>'2.Datos'!DD29</f>
        <v>-</v>
      </c>
      <c r="X29" s="113" t="str">
        <f>'2.Datos'!DH29</f>
        <v>-</v>
      </c>
      <c r="Y29" s="113" t="str">
        <f>'2.Datos'!DL29</f>
        <v>-</v>
      </c>
      <c r="Z29" s="113" t="str">
        <f>'2.Datos'!DP29</f>
        <v>-</v>
      </c>
      <c r="AA29" s="113" t="str">
        <f>'2.Datos'!DT29</f>
        <v>-</v>
      </c>
    </row>
    <row r="30" spans="1:27" x14ac:dyDescent="0.25">
      <c r="A30" s="153" t="str">
        <f>IF('2.Datos'!A30=""," ",'2.Datos'!A30)</f>
        <v xml:space="preserve"> </v>
      </c>
      <c r="B30" s="154" t="str">
        <f>IF('2.Datos'!F30="","",'2.Datos'!F30)</f>
        <v/>
      </c>
      <c r="C30" s="113" t="str">
        <f>'2.Datos'!X30</f>
        <v>-</v>
      </c>
      <c r="D30" s="113" t="str">
        <f>'2.Datos'!AF30</f>
        <v>-</v>
      </c>
      <c r="E30" s="113" t="str">
        <f>'2.Datos'!AJ30</f>
        <v>-</v>
      </c>
      <c r="F30" s="113" t="str">
        <f>'2.Datos'!AN30</f>
        <v>-</v>
      </c>
      <c r="G30" s="113" t="str">
        <f>'2.Datos'!AR30</f>
        <v>-</v>
      </c>
      <c r="H30" s="113" t="str">
        <f>'2.Datos'!AV30</f>
        <v>-</v>
      </c>
      <c r="I30" s="113" t="str">
        <f>'2.Datos'!AZ30</f>
        <v>-</v>
      </c>
      <c r="J30" s="113" t="str">
        <f>'2.Datos'!BD30</f>
        <v>-</v>
      </c>
      <c r="K30" s="113" t="str">
        <f>'2.Datos'!BH30</f>
        <v>-</v>
      </c>
      <c r="L30" s="113" t="str">
        <f>'2.Datos'!BL30</f>
        <v>-</v>
      </c>
      <c r="M30" s="113" t="str">
        <f>'2.Datos'!BP30</f>
        <v>-</v>
      </c>
      <c r="N30" s="113" t="str">
        <f>'2.Datos'!BT30</f>
        <v>-</v>
      </c>
      <c r="O30" s="113" t="str">
        <f>'2.Datos'!BX30</f>
        <v>-</v>
      </c>
      <c r="P30" s="113" t="str">
        <f>'2.Datos'!CB30</f>
        <v>-</v>
      </c>
      <c r="Q30" s="113" t="str">
        <f>'2.Datos'!CF30</f>
        <v>-</v>
      </c>
      <c r="R30" s="113" t="str">
        <f>'2.Datos'!CJ30</f>
        <v>-</v>
      </c>
      <c r="S30" s="113" t="str">
        <f>'2.Datos'!CN30</f>
        <v>-</v>
      </c>
      <c r="T30" s="113" t="str">
        <f>'2.Datos'!CR30</f>
        <v>-</v>
      </c>
      <c r="U30" s="113" t="str">
        <f>'2.Datos'!CV30</f>
        <v>-</v>
      </c>
      <c r="V30" s="113" t="str">
        <f>'2.Datos'!CZ30</f>
        <v>-</v>
      </c>
      <c r="W30" s="113" t="str">
        <f>'2.Datos'!DD30</f>
        <v>-</v>
      </c>
      <c r="X30" s="113" t="str">
        <f>'2.Datos'!DH30</f>
        <v>-</v>
      </c>
      <c r="Y30" s="113" t="str">
        <f>'2.Datos'!DL30</f>
        <v>-</v>
      </c>
      <c r="Z30" s="113" t="str">
        <f>'2.Datos'!DP30</f>
        <v>-</v>
      </c>
      <c r="AA30" s="113" t="str">
        <f>'2.Datos'!DT30</f>
        <v>-</v>
      </c>
    </row>
    <row r="31" spans="1:27" x14ac:dyDescent="0.25">
      <c r="A31" s="153" t="str">
        <f>IF('2.Datos'!A31=""," ",'2.Datos'!A31)</f>
        <v xml:space="preserve"> </v>
      </c>
      <c r="B31" s="154" t="str">
        <f>IF('2.Datos'!F31="","",'2.Datos'!F31)</f>
        <v/>
      </c>
      <c r="C31" s="113" t="str">
        <f>'2.Datos'!X31</f>
        <v>-</v>
      </c>
      <c r="D31" s="113" t="str">
        <f>'2.Datos'!AF31</f>
        <v>-</v>
      </c>
      <c r="E31" s="113" t="str">
        <f>'2.Datos'!AJ31</f>
        <v>-</v>
      </c>
      <c r="F31" s="113" t="str">
        <f>'2.Datos'!AN31</f>
        <v>-</v>
      </c>
      <c r="G31" s="113" t="str">
        <f>'2.Datos'!AR31</f>
        <v>-</v>
      </c>
      <c r="H31" s="113" t="str">
        <f>'2.Datos'!AV31</f>
        <v>-</v>
      </c>
      <c r="I31" s="113" t="str">
        <f>'2.Datos'!AZ31</f>
        <v>-</v>
      </c>
      <c r="J31" s="113" t="str">
        <f>'2.Datos'!BD31</f>
        <v>-</v>
      </c>
      <c r="K31" s="113" t="str">
        <f>'2.Datos'!BH31</f>
        <v>-</v>
      </c>
      <c r="L31" s="113" t="str">
        <f>'2.Datos'!BL31</f>
        <v>-</v>
      </c>
      <c r="M31" s="113" t="str">
        <f>'2.Datos'!BP31</f>
        <v>-</v>
      </c>
      <c r="N31" s="113" t="str">
        <f>'2.Datos'!BT31</f>
        <v>-</v>
      </c>
      <c r="O31" s="113" t="str">
        <f>'2.Datos'!BX31</f>
        <v>-</v>
      </c>
      <c r="P31" s="113" t="str">
        <f>'2.Datos'!CB31</f>
        <v>-</v>
      </c>
      <c r="Q31" s="113" t="str">
        <f>'2.Datos'!CF31</f>
        <v>-</v>
      </c>
      <c r="R31" s="113" t="str">
        <f>'2.Datos'!CJ31</f>
        <v>-</v>
      </c>
      <c r="S31" s="113" t="str">
        <f>'2.Datos'!CN31</f>
        <v>-</v>
      </c>
      <c r="T31" s="113" t="str">
        <f>'2.Datos'!CR31</f>
        <v>-</v>
      </c>
      <c r="U31" s="113" t="str">
        <f>'2.Datos'!CV31</f>
        <v>-</v>
      </c>
      <c r="V31" s="113" t="str">
        <f>'2.Datos'!CZ31</f>
        <v>-</v>
      </c>
      <c r="W31" s="113" t="str">
        <f>'2.Datos'!DD31</f>
        <v>-</v>
      </c>
      <c r="X31" s="113" t="str">
        <f>'2.Datos'!DH31</f>
        <v>-</v>
      </c>
      <c r="Y31" s="113" t="str">
        <f>'2.Datos'!DL31</f>
        <v>-</v>
      </c>
      <c r="Z31" s="113" t="str">
        <f>'2.Datos'!DP31</f>
        <v>-</v>
      </c>
      <c r="AA31" s="113" t="str">
        <f>'2.Datos'!DT31</f>
        <v>-</v>
      </c>
    </row>
    <row r="32" spans="1:27" x14ac:dyDescent="0.25">
      <c r="A32" s="153" t="str">
        <f>IF('2.Datos'!A32=""," ",'2.Datos'!A32)</f>
        <v xml:space="preserve"> </v>
      </c>
      <c r="B32" s="154" t="str">
        <f>IF('2.Datos'!F32="","",'2.Datos'!F32)</f>
        <v/>
      </c>
      <c r="C32" s="113" t="str">
        <f>'2.Datos'!X32</f>
        <v>-</v>
      </c>
      <c r="D32" s="113" t="str">
        <f>'2.Datos'!AF32</f>
        <v>-</v>
      </c>
      <c r="E32" s="113" t="str">
        <f>'2.Datos'!AJ32</f>
        <v>-</v>
      </c>
      <c r="F32" s="113" t="str">
        <f>'2.Datos'!AN32</f>
        <v>-</v>
      </c>
      <c r="G32" s="113" t="str">
        <f>'2.Datos'!AR32</f>
        <v>-</v>
      </c>
      <c r="H32" s="113" t="str">
        <f>'2.Datos'!AV32</f>
        <v>-</v>
      </c>
      <c r="I32" s="113" t="str">
        <f>'2.Datos'!AZ32</f>
        <v>-</v>
      </c>
      <c r="J32" s="113" t="str">
        <f>'2.Datos'!BD32</f>
        <v>-</v>
      </c>
      <c r="K32" s="113" t="str">
        <f>'2.Datos'!BH32</f>
        <v>-</v>
      </c>
      <c r="L32" s="113" t="str">
        <f>'2.Datos'!BL32</f>
        <v>-</v>
      </c>
      <c r="M32" s="113" t="str">
        <f>'2.Datos'!BP32</f>
        <v>-</v>
      </c>
      <c r="N32" s="113" t="str">
        <f>'2.Datos'!BT32</f>
        <v>-</v>
      </c>
      <c r="O32" s="113" t="str">
        <f>'2.Datos'!BX32</f>
        <v>-</v>
      </c>
      <c r="P32" s="113" t="str">
        <f>'2.Datos'!CB32</f>
        <v>-</v>
      </c>
      <c r="Q32" s="113" t="str">
        <f>'2.Datos'!CF32</f>
        <v>-</v>
      </c>
      <c r="R32" s="113" t="str">
        <f>'2.Datos'!CJ32</f>
        <v>-</v>
      </c>
      <c r="S32" s="113" t="str">
        <f>'2.Datos'!CN32</f>
        <v>-</v>
      </c>
      <c r="T32" s="113" t="str">
        <f>'2.Datos'!CR32</f>
        <v>-</v>
      </c>
      <c r="U32" s="113" t="str">
        <f>'2.Datos'!CV32</f>
        <v>-</v>
      </c>
      <c r="V32" s="113" t="str">
        <f>'2.Datos'!CZ32</f>
        <v>-</v>
      </c>
      <c r="W32" s="113" t="str">
        <f>'2.Datos'!DD32</f>
        <v>-</v>
      </c>
      <c r="X32" s="113" t="str">
        <f>'2.Datos'!DH32</f>
        <v>-</v>
      </c>
      <c r="Y32" s="113" t="str">
        <f>'2.Datos'!DL32</f>
        <v>-</v>
      </c>
      <c r="Z32" s="113" t="str">
        <f>'2.Datos'!DP32</f>
        <v>-</v>
      </c>
      <c r="AA32" s="113" t="str">
        <f>'2.Datos'!DT32</f>
        <v>-</v>
      </c>
    </row>
    <row r="33" spans="1:27" x14ac:dyDescent="0.25">
      <c r="A33" s="153" t="str">
        <f>IF('2.Datos'!A33=""," ",'2.Datos'!A33)</f>
        <v xml:space="preserve"> </v>
      </c>
      <c r="B33" s="154" t="str">
        <f>IF('2.Datos'!F33="","",'2.Datos'!F33)</f>
        <v/>
      </c>
      <c r="C33" s="113" t="str">
        <f>'2.Datos'!X33</f>
        <v>-</v>
      </c>
      <c r="D33" s="113" t="str">
        <f>'2.Datos'!AF33</f>
        <v>-</v>
      </c>
      <c r="E33" s="113" t="str">
        <f>'2.Datos'!AJ33</f>
        <v>-</v>
      </c>
      <c r="F33" s="113" t="str">
        <f>'2.Datos'!AN33</f>
        <v>-</v>
      </c>
      <c r="G33" s="113" t="str">
        <f>'2.Datos'!AR33</f>
        <v>-</v>
      </c>
      <c r="H33" s="113" t="str">
        <f>'2.Datos'!AV33</f>
        <v>-</v>
      </c>
      <c r="I33" s="113" t="str">
        <f>'2.Datos'!AZ33</f>
        <v>-</v>
      </c>
      <c r="J33" s="113" t="str">
        <f>'2.Datos'!BD33</f>
        <v>-</v>
      </c>
      <c r="K33" s="113" t="str">
        <f>'2.Datos'!BH33</f>
        <v>-</v>
      </c>
      <c r="L33" s="113" t="str">
        <f>'2.Datos'!BL33</f>
        <v>-</v>
      </c>
      <c r="M33" s="113" t="str">
        <f>'2.Datos'!BP33</f>
        <v>-</v>
      </c>
      <c r="N33" s="113" t="str">
        <f>'2.Datos'!BT33</f>
        <v>-</v>
      </c>
      <c r="O33" s="113" t="str">
        <f>'2.Datos'!BX33</f>
        <v>-</v>
      </c>
      <c r="P33" s="113" t="str">
        <f>'2.Datos'!CB33</f>
        <v>-</v>
      </c>
      <c r="Q33" s="113" t="str">
        <f>'2.Datos'!CF33</f>
        <v>-</v>
      </c>
      <c r="R33" s="113" t="str">
        <f>'2.Datos'!CJ33</f>
        <v>-</v>
      </c>
      <c r="S33" s="113" t="str">
        <f>'2.Datos'!CN33</f>
        <v>-</v>
      </c>
      <c r="T33" s="113" t="str">
        <f>'2.Datos'!CR33</f>
        <v>-</v>
      </c>
      <c r="U33" s="113" t="str">
        <f>'2.Datos'!CV33</f>
        <v>-</v>
      </c>
      <c r="V33" s="113" t="str">
        <f>'2.Datos'!CZ33</f>
        <v>-</v>
      </c>
      <c r="W33" s="113" t="str">
        <f>'2.Datos'!DD33</f>
        <v>-</v>
      </c>
      <c r="X33" s="113" t="str">
        <f>'2.Datos'!DH33</f>
        <v>-</v>
      </c>
      <c r="Y33" s="113" t="str">
        <f>'2.Datos'!DL33</f>
        <v>-</v>
      </c>
      <c r="Z33" s="113" t="str">
        <f>'2.Datos'!DP33</f>
        <v>-</v>
      </c>
      <c r="AA33" s="113" t="str">
        <f>'2.Datos'!DT33</f>
        <v>-</v>
      </c>
    </row>
    <row r="34" spans="1:27" x14ac:dyDescent="0.25">
      <c r="A34" s="153" t="str">
        <f>IF('2.Datos'!A34=""," ",'2.Datos'!A34)</f>
        <v xml:space="preserve"> </v>
      </c>
      <c r="B34" s="154" t="str">
        <f>IF('2.Datos'!F34="","",'2.Datos'!F34)</f>
        <v/>
      </c>
      <c r="C34" s="113" t="str">
        <f>'2.Datos'!X34</f>
        <v>-</v>
      </c>
      <c r="D34" s="113" t="str">
        <f>'2.Datos'!AF34</f>
        <v>-</v>
      </c>
      <c r="E34" s="113" t="str">
        <f>'2.Datos'!AJ34</f>
        <v>-</v>
      </c>
      <c r="F34" s="113" t="str">
        <f>'2.Datos'!AN34</f>
        <v>-</v>
      </c>
      <c r="G34" s="113" t="str">
        <f>'2.Datos'!AR34</f>
        <v>-</v>
      </c>
      <c r="H34" s="113" t="str">
        <f>'2.Datos'!AV34</f>
        <v>-</v>
      </c>
      <c r="I34" s="113" t="str">
        <f>'2.Datos'!AZ34</f>
        <v>-</v>
      </c>
      <c r="J34" s="113" t="str">
        <f>'2.Datos'!BD34</f>
        <v>-</v>
      </c>
      <c r="K34" s="113" t="str">
        <f>'2.Datos'!BH34</f>
        <v>-</v>
      </c>
      <c r="L34" s="113" t="str">
        <f>'2.Datos'!BL34</f>
        <v>-</v>
      </c>
      <c r="M34" s="113" t="str">
        <f>'2.Datos'!BP34</f>
        <v>-</v>
      </c>
      <c r="N34" s="113" t="str">
        <f>'2.Datos'!BT34</f>
        <v>-</v>
      </c>
      <c r="O34" s="113" t="str">
        <f>'2.Datos'!BX34</f>
        <v>-</v>
      </c>
      <c r="P34" s="113" t="str">
        <f>'2.Datos'!CB34</f>
        <v>-</v>
      </c>
      <c r="Q34" s="113" t="str">
        <f>'2.Datos'!CF34</f>
        <v>-</v>
      </c>
      <c r="R34" s="113" t="str">
        <f>'2.Datos'!CJ34</f>
        <v>-</v>
      </c>
      <c r="S34" s="113" t="str">
        <f>'2.Datos'!CN34</f>
        <v>-</v>
      </c>
      <c r="T34" s="113" t="str">
        <f>'2.Datos'!CR34</f>
        <v>-</v>
      </c>
      <c r="U34" s="113" t="str">
        <f>'2.Datos'!CV34</f>
        <v>-</v>
      </c>
      <c r="V34" s="113" t="str">
        <f>'2.Datos'!CZ34</f>
        <v>-</v>
      </c>
      <c r="W34" s="113" t="str">
        <f>'2.Datos'!DD34</f>
        <v>-</v>
      </c>
      <c r="X34" s="113" t="str">
        <f>'2.Datos'!DH34</f>
        <v>-</v>
      </c>
      <c r="Y34" s="113" t="str">
        <f>'2.Datos'!DL34</f>
        <v>-</v>
      </c>
      <c r="Z34" s="113" t="str">
        <f>'2.Datos'!DP34</f>
        <v>-</v>
      </c>
      <c r="AA34" s="113" t="str">
        <f>'2.Datos'!DT34</f>
        <v>-</v>
      </c>
    </row>
    <row r="35" spans="1:27" x14ac:dyDescent="0.25">
      <c r="A35" s="153" t="str">
        <f>IF('2.Datos'!A35=""," ",'2.Datos'!A35)</f>
        <v xml:space="preserve"> </v>
      </c>
      <c r="B35" s="154" t="str">
        <f>IF('2.Datos'!F35="","",'2.Datos'!F35)</f>
        <v/>
      </c>
      <c r="C35" s="113" t="str">
        <f>'2.Datos'!X35</f>
        <v>-</v>
      </c>
      <c r="D35" s="113" t="str">
        <f>'2.Datos'!AF35</f>
        <v>-</v>
      </c>
      <c r="E35" s="113" t="str">
        <f>'2.Datos'!AJ35</f>
        <v>-</v>
      </c>
      <c r="F35" s="113" t="str">
        <f>'2.Datos'!AN35</f>
        <v>-</v>
      </c>
      <c r="G35" s="113" t="str">
        <f>'2.Datos'!AR35</f>
        <v>-</v>
      </c>
      <c r="H35" s="113" t="str">
        <f>'2.Datos'!AV35</f>
        <v>-</v>
      </c>
      <c r="I35" s="113" t="str">
        <f>'2.Datos'!AZ35</f>
        <v>-</v>
      </c>
      <c r="J35" s="113" t="str">
        <f>'2.Datos'!BD35</f>
        <v>-</v>
      </c>
      <c r="K35" s="113" t="str">
        <f>'2.Datos'!BH35</f>
        <v>-</v>
      </c>
      <c r="L35" s="113" t="str">
        <f>'2.Datos'!BL35</f>
        <v>-</v>
      </c>
      <c r="M35" s="113" t="str">
        <f>'2.Datos'!BP35</f>
        <v>-</v>
      </c>
      <c r="N35" s="113" t="str">
        <f>'2.Datos'!BT35</f>
        <v>-</v>
      </c>
      <c r="O35" s="113" t="str">
        <f>'2.Datos'!BX35</f>
        <v>-</v>
      </c>
      <c r="P35" s="113" t="str">
        <f>'2.Datos'!CB35</f>
        <v>-</v>
      </c>
      <c r="Q35" s="113" t="str">
        <f>'2.Datos'!CF35</f>
        <v>-</v>
      </c>
      <c r="R35" s="113" t="str">
        <f>'2.Datos'!CJ35</f>
        <v>-</v>
      </c>
      <c r="S35" s="113" t="str">
        <f>'2.Datos'!CN35</f>
        <v>-</v>
      </c>
      <c r="T35" s="113" t="str">
        <f>'2.Datos'!CR35</f>
        <v>-</v>
      </c>
      <c r="U35" s="113" t="str">
        <f>'2.Datos'!CV35</f>
        <v>-</v>
      </c>
      <c r="V35" s="113" t="str">
        <f>'2.Datos'!CZ35</f>
        <v>-</v>
      </c>
      <c r="W35" s="113" t="str">
        <f>'2.Datos'!DD35</f>
        <v>-</v>
      </c>
      <c r="X35" s="113" t="str">
        <f>'2.Datos'!DH35</f>
        <v>-</v>
      </c>
      <c r="Y35" s="113" t="str">
        <f>'2.Datos'!DL35</f>
        <v>-</v>
      </c>
      <c r="Z35" s="113" t="str">
        <f>'2.Datos'!DP35</f>
        <v>-</v>
      </c>
      <c r="AA35" s="113" t="str">
        <f>'2.Datos'!DT35</f>
        <v>-</v>
      </c>
    </row>
    <row r="36" spans="1:27" x14ac:dyDescent="0.25">
      <c r="A36" s="153" t="str">
        <f>IF('2.Datos'!A36=""," ",'2.Datos'!A36)</f>
        <v xml:space="preserve"> </v>
      </c>
      <c r="B36" s="154" t="str">
        <f>IF('2.Datos'!F36="","",'2.Datos'!F36)</f>
        <v/>
      </c>
      <c r="C36" s="113" t="str">
        <f>'2.Datos'!X36</f>
        <v>-</v>
      </c>
      <c r="D36" s="113" t="str">
        <f>'2.Datos'!AF36</f>
        <v>-</v>
      </c>
      <c r="E36" s="113" t="str">
        <f>'2.Datos'!AJ36</f>
        <v>-</v>
      </c>
      <c r="F36" s="113" t="str">
        <f>'2.Datos'!AN36</f>
        <v>-</v>
      </c>
      <c r="G36" s="113" t="str">
        <f>'2.Datos'!AR36</f>
        <v>-</v>
      </c>
      <c r="H36" s="113" t="str">
        <f>'2.Datos'!AV36</f>
        <v>-</v>
      </c>
      <c r="I36" s="113" t="str">
        <f>'2.Datos'!AZ36</f>
        <v>-</v>
      </c>
      <c r="J36" s="113" t="str">
        <f>'2.Datos'!BD36</f>
        <v>-</v>
      </c>
      <c r="K36" s="113" t="str">
        <f>'2.Datos'!BH36</f>
        <v>-</v>
      </c>
      <c r="L36" s="113" t="str">
        <f>'2.Datos'!BL36</f>
        <v>-</v>
      </c>
      <c r="M36" s="113" t="str">
        <f>'2.Datos'!BP36</f>
        <v>-</v>
      </c>
      <c r="N36" s="113" t="str">
        <f>'2.Datos'!BT36</f>
        <v>-</v>
      </c>
      <c r="O36" s="113" t="str">
        <f>'2.Datos'!BX36</f>
        <v>-</v>
      </c>
      <c r="P36" s="113" t="str">
        <f>'2.Datos'!CB36</f>
        <v>-</v>
      </c>
      <c r="Q36" s="113" t="str">
        <f>'2.Datos'!CF36</f>
        <v>-</v>
      </c>
      <c r="R36" s="113" t="str">
        <f>'2.Datos'!CJ36</f>
        <v>-</v>
      </c>
      <c r="S36" s="113" t="str">
        <f>'2.Datos'!CN36</f>
        <v>-</v>
      </c>
      <c r="T36" s="113" t="str">
        <f>'2.Datos'!CR36</f>
        <v>-</v>
      </c>
      <c r="U36" s="113" t="str">
        <f>'2.Datos'!CV36</f>
        <v>-</v>
      </c>
      <c r="V36" s="113" t="str">
        <f>'2.Datos'!CZ36</f>
        <v>-</v>
      </c>
      <c r="W36" s="113" t="str">
        <f>'2.Datos'!DD36</f>
        <v>-</v>
      </c>
      <c r="X36" s="113" t="str">
        <f>'2.Datos'!DH36</f>
        <v>-</v>
      </c>
      <c r="Y36" s="113" t="str">
        <f>'2.Datos'!DL36</f>
        <v>-</v>
      </c>
      <c r="Z36" s="113" t="str">
        <f>'2.Datos'!DP36</f>
        <v>-</v>
      </c>
      <c r="AA36" s="113" t="str">
        <f>'2.Datos'!DT36</f>
        <v>-</v>
      </c>
    </row>
    <row r="37" spans="1:27" x14ac:dyDescent="0.25">
      <c r="A37" s="153" t="str">
        <f>IF('2.Datos'!A37=""," ",'2.Datos'!A37)</f>
        <v xml:space="preserve"> </v>
      </c>
      <c r="B37" s="154" t="str">
        <f>IF('2.Datos'!F37="","",'2.Datos'!F37)</f>
        <v/>
      </c>
      <c r="C37" s="113" t="str">
        <f>'2.Datos'!X37</f>
        <v>-</v>
      </c>
      <c r="D37" s="113" t="str">
        <f>'2.Datos'!AF37</f>
        <v>-</v>
      </c>
      <c r="E37" s="113" t="str">
        <f>'2.Datos'!AJ37</f>
        <v>-</v>
      </c>
      <c r="F37" s="113" t="str">
        <f>'2.Datos'!AN37</f>
        <v>-</v>
      </c>
      <c r="G37" s="113" t="str">
        <f>'2.Datos'!AR37</f>
        <v>-</v>
      </c>
      <c r="H37" s="113" t="str">
        <f>'2.Datos'!AV37</f>
        <v>-</v>
      </c>
      <c r="I37" s="113" t="str">
        <f>'2.Datos'!AZ37</f>
        <v>-</v>
      </c>
      <c r="J37" s="113" t="str">
        <f>'2.Datos'!BD37</f>
        <v>-</v>
      </c>
      <c r="K37" s="113" t="str">
        <f>'2.Datos'!BH37</f>
        <v>-</v>
      </c>
      <c r="L37" s="113" t="str">
        <f>'2.Datos'!BL37</f>
        <v>-</v>
      </c>
      <c r="M37" s="113" t="str">
        <f>'2.Datos'!BP37</f>
        <v>-</v>
      </c>
      <c r="N37" s="113" t="str">
        <f>'2.Datos'!BT37</f>
        <v>-</v>
      </c>
      <c r="O37" s="113" t="str">
        <f>'2.Datos'!BX37</f>
        <v>-</v>
      </c>
      <c r="P37" s="113" t="str">
        <f>'2.Datos'!CB37</f>
        <v>-</v>
      </c>
      <c r="Q37" s="113" t="str">
        <f>'2.Datos'!CF37</f>
        <v>-</v>
      </c>
      <c r="R37" s="113" t="str">
        <f>'2.Datos'!CJ37</f>
        <v>-</v>
      </c>
      <c r="S37" s="113" t="str">
        <f>'2.Datos'!CN37</f>
        <v>-</v>
      </c>
      <c r="T37" s="113" t="str">
        <f>'2.Datos'!CR37</f>
        <v>-</v>
      </c>
      <c r="U37" s="113" t="str">
        <f>'2.Datos'!CV37</f>
        <v>-</v>
      </c>
      <c r="V37" s="113" t="str">
        <f>'2.Datos'!CZ37</f>
        <v>-</v>
      </c>
      <c r="W37" s="113" t="str">
        <f>'2.Datos'!DD37</f>
        <v>-</v>
      </c>
      <c r="X37" s="113" t="str">
        <f>'2.Datos'!DH37</f>
        <v>-</v>
      </c>
      <c r="Y37" s="113" t="str">
        <f>'2.Datos'!DL37</f>
        <v>-</v>
      </c>
      <c r="Z37" s="113" t="str">
        <f>'2.Datos'!DP37</f>
        <v>-</v>
      </c>
      <c r="AA37" s="113" t="str">
        <f>'2.Datos'!DT37</f>
        <v>-</v>
      </c>
    </row>
    <row r="38" spans="1:27" x14ac:dyDescent="0.25">
      <c r="A38" s="153" t="str">
        <f>IF('2.Datos'!A38=""," ",'2.Datos'!A38)</f>
        <v xml:space="preserve"> </v>
      </c>
      <c r="B38" s="154" t="str">
        <f>IF('2.Datos'!F38="","",'2.Datos'!F38)</f>
        <v/>
      </c>
      <c r="C38" s="113" t="str">
        <f>'2.Datos'!X38</f>
        <v>-</v>
      </c>
      <c r="D38" s="113" t="str">
        <f>'2.Datos'!AF38</f>
        <v>-</v>
      </c>
      <c r="E38" s="113" t="str">
        <f>'2.Datos'!AJ38</f>
        <v>-</v>
      </c>
      <c r="F38" s="113" t="str">
        <f>'2.Datos'!AN38</f>
        <v>-</v>
      </c>
      <c r="G38" s="113" t="str">
        <f>'2.Datos'!AR38</f>
        <v>-</v>
      </c>
      <c r="H38" s="113" t="str">
        <f>'2.Datos'!AV38</f>
        <v>-</v>
      </c>
      <c r="I38" s="113" t="str">
        <f>'2.Datos'!AZ38</f>
        <v>-</v>
      </c>
      <c r="J38" s="113" t="str">
        <f>'2.Datos'!BD38</f>
        <v>-</v>
      </c>
      <c r="K38" s="113" t="str">
        <f>'2.Datos'!BH38</f>
        <v>-</v>
      </c>
      <c r="L38" s="113" t="str">
        <f>'2.Datos'!BL38</f>
        <v>-</v>
      </c>
      <c r="M38" s="113" t="str">
        <f>'2.Datos'!BP38</f>
        <v>-</v>
      </c>
      <c r="N38" s="113" t="str">
        <f>'2.Datos'!BT38</f>
        <v>-</v>
      </c>
      <c r="O38" s="113" t="str">
        <f>'2.Datos'!BX38</f>
        <v>-</v>
      </c>
      <c r="P38" s="113" t="str">
        <f>'2.Datos'!CB38</f>
        <v>-</v>
      </c>
      <c r="Q38" s="113" t="str">
        <f>'2.Datos'!CF38</f>
        <v>-</v>
      </c>
      <c r="R38" s="113" t="str">
        <f>'2.Datos'!CJ38</f>
        <v>-</v>
      </c>
      <c r="S38" s="113" t="str">
        <f>'2.Datos'!CN38</f>
        <v>-</v>
      </c>
      <c r="T38" s="113" t="str">
        <f>'2.Datos'!CR38</f>
        <v>-</v>
      </c>
      <c r="U38" s="113" t="str">
        <f>'2.Datos'!CV38</f>
        <v>-</v>
      </c>
      <c r="V38" s="113" t="str">
        <f>'2.Datos'!CZ38</f>
        <v>-</v>
      </c>
      <c r="W38" s="113" t="str">
        <f>'2.Datos'!DD38</f>
        <v>-</v>
      </c>
      <c r="X38" s="113" t="str">
        <f>'2.Datos'!DH38</f>
        <v>-</v>
      </c>
      <c r="Y38" s="113" t="str">
        <f>'2.Datos'!DL38</f>
        <v>-</v>
      </c>
      <c r="Z38" s="113" t="str">
        <f>'2.Datos'!DP38</f>
        <v>-</v>
      </c>
      <c r="AA38" s="113" t="str">
        <f>'2.Datos'!DT38</f>
        <v>-</v>
      </c>
    </row>
    <row r="39" spans="1:27" x14ac:dyDescent="0.25">
      <c r="A39" s="153" t="str">
        <f>IF('2.Datos'!A39=""," ",'2.Datos'!A39)</f>
        <v xml:space="preserve"> </v>
      </c>
      <c r="B39" s="154" t="str">
        <f>IF('2.Datos'!F39="","",'2.Datos'!F39)</f>
        <v/>
      </c>
      <c r="C39" s="113" t="str">
        <f>'2.Datos'!X39</f>
        <v>-</v>
      </c>
      <c r="D39" s="113" t="str">
        <f>'2.Datos'!AF39</f>
        <v>-</v>
      </c>
      <c r="E39" s="113" t="str">
        <f>'2.Datos'!AJ39</f>
        <v>-</v>
      </c>
      <c r="F39" s="113" t="str">
        <f>'2.Datos'!AN39</f>
        <v>-</v>
      </c>
      <c r="G39" s="113" t="str">
        <f>'2.Datos'!AR39</f>
        <v>-</v>
      </c>
      <c r="H39" s="113" t="str">
        <f>'2.Datos'!AV39</f>
        <v>-</v>
      </c>
      <c r="I39" s="113" t="str">
        <f>'2.Datos'!AZ39</f>
        <v>-</v>
      </c>
      <c r="J39" s="113" t="str">
        <f>'2.Datos'!BD39</f>
        <v>-</v>
      </c>
      <c r="K39" s="113" t="str">
        <f>'2.Datos'!BH39</f>
        <v>-</v>
      </c>
      <c r="L39" s="113" t="str">
        <f>'2.Datos'!BL39</f>
        <v>-</v>
      </c>
      <c r="M39" s="113" t="str">
        <f>'2.Datos'!BP39</f>
        <v>-</v>
      </c>
      <c r="N39" s="113" t="str">
        <f>'2.Datos'!BT39</f>
        <v>-</v>
      </c>
      <c r="O39" s="113" t="str">
        <f>'2.Datos'!BX39</f>
        <v>-</v>
      </c>
      <c r="P39" s="113" t="str">
        <f>'2.Datos'!CB39</f>
        <v>-</v>
      </c>
      <c r="Q39" s="113" t="str">
        <f>'2.Datos'!CF39</f>
        <v>-</v>
      </c>
      <c r="R39" s="113" t="str">
        <f>'2.Datos'!CJ39</f>
        <v>-</v>
      </c>
      <c r="S39" s="113" t="str">
        <f>'2.Datos'!CN39</f>
        <v>-</v>
      </c>
      <c r="T39" s="113" t="str">
        <f>'2.Datos'!CR39</f>
        <v>-</v>
      </c>
      <c r="U39" s="113" t="str">
        <f>'2.Datos'!CV39</f>
        <v>-</v>
      </c>
      <c r="V39" s="113" t="str">
        <f>'2.Datos'!CZ39</f>
        <v>-</v>
      </c>
      <c r="W39" s="113" t="str">
        <f>'2.Datos'!DD39</f>
        <v>-</v>
      </c>
      <c r="X39" s="113" t="str">
        <f>'2.Datos'!DH39</f>
        <v>-</v>
      </c>
      <c r="Y39" s="113" t="str">
        <f>'2.Datos'!DL39</f>
        <v>-</v>
      </c>
      <c r="Z39" s="113" t="str">
        <f>'2.Datos'!DP39</f>
        <v>-</v>
      </c>
      <c r="AA39" s="113" t="str">
        <f>'2.Datos'!DT39</f>
        <v>-</v>
      </c>
    </row>
    <row r="40" spans="1:27" x14ac:dyDescent="0.25">
      <c r="A40" s="153" t="str">
        <f>IF('2.Datos'!A40=""," ",'2.Datos'!A40)</f>
        <v xml:space="preserve"> </v>
      </c>
      <c r="B40" s="154" t="str">
        <f>IF('2.Datos'!F40="","",'2.Datos'!F40)</f>
        <v/>
      </c>
      <c r="C40" s="113" t="str">
        <f>'2.Datos'!X40</f>
        <v>-</v>
      </c>
      <c r="D40" s="113" t="str">
        <f>'2.Datos'!AF40</f>
        <v>-</v>
      </c>
      <c r="E40" s="113" t="str">
        <f>'2.Datos'!AJ40</f>
        <v>-</v>
      </c>
      <c r="F40" s="113" t="str">
        <f>'2.Datos'!AN40</f>
        <v>-</v>
      </c>
      <c r="G40" s="113" t="str">
        <f>'2.Datos'!AR40</f>
        <v>-</v>
      </c>
      <c r="H40" s="113" t="str">
        <f>'2.Datos'!AV40</f>
        <v>-</v>
      </c>
      <c r="I40" s="113" t="str">
        <f>'2.Datos'!AZ40</f>
        <v>-</v>
      </c>
      <c r="J40" s="113" t="str">
        <f>'2.Datos'!BD40</f>
        <v>-</v>
      </c>
      <c r="K40" s="113" t="str">
        <f>'2.Datos'!BH40</f>
        <v>-</v>
      </c>
      <c r="L40" s="113" t="str">
        <f>'2.Datos'!BL40</f>
        <v>-</v>
      </c>
      <c r="M40" s="113" t="str">
        <f>'2.Datos'!BP40</f>
        <v>-</v>
      </c>
      <c r="N40" s="113" t="str">
        <f>'2.Datos'!BT40</f>
        <v>-</v>
      </c>
      <c r="O40" s="113" t="str">
        <f>'2.Datos'!BX40</f>
        <v>-</v>
      </c>
      <c r="P40" s="113" t="str">
        <f>'2.Datos'!CB40</f>
        <v>-</v>
      </c>
      <c r="Q40" s="113" t="str">
        <f>'2.Datos'!CF40</f>
        <v>-</v>
      </c>
      <c r="R40" s="113" t="str">
        <f>'2.Datos'!CJ40</f>
        <v>-</v>
      </c>
      <c r="S40" s="113" t="str">
        <f>'2.Datos'!CN40</f>
        <v>-</v>
      </c>
      <c r="T40" s="113" t="str">
        <f>'2.Datos'!CR40</f>
        <v>-</v>
      </c>
      <c r="U40" s="113" t="str">
        <f>'2.Datos'!CV40</f>
        <v>-</v>
      </c>
      <c r="V40" s="113" t="str">
        <f>'2.Datos'!CZ40</f>
        <v>-</v>
      </c>
      <c r="W40" s="113" t="str">
        <f>'2.Datos'!DD40</f>
        <v>-</v>
      </c>
      <c r="X40" s="113" t="str">
        <f>'2.Datos'!DH40</f>
        <v>-</v>
      </c>
      <c r="Y40" s="113" t="str">
        <f>'2.Datos'!DL40</f>
        <v>-</v>
      </c>
      <c r="Z40" s="113" t="str">
        <f>'2.Datos'!DP40</f>
        <v>-</v>
      </c>
      <c r="AA40" s="113" t="str">
        <f>'2.Datos'!DT40</f>
        <v>-</v>
      </c>
    </row>
    <row r="41" spans="1:27" x14ac:dyDescent="0.25">
      <c r="A41" s="153" t="str">
        <f>IF('2.Datos'!A41=""," ",'2.Datos'!A41)</f>
        <v xml:space="preserve"> </v>
      </c>
      <c r="B41" s="154" t="str">
        <f>IF('2.Datos'!F41="","",'2.Datos'!F41)</f>
        <v/>
      </c>
      <c r="C41" s="113" t="str">
        <f>'2.Datos'!X41</f>
        <v>-</v>
      </c>
      <c r="D41" s="113" t="str">
        <f>'2.Datos'!AF41</f>
        <v>-</v>
      </c>
      <c r="E41" s="113" t="str">
        <f>'2.Datos'!AJ41</f>
        <v>-</v>
      </c>
      <c r="F41" s="113" t="str">
        <f>'2.Datos'!AN41</f>
        <v>-</v>
      </c>
      <c r="G41" s="113" t="str">
        <f>'2.Datos'!AR41</f>
        <v>-</v>
      </c>
      <c r="H41" s="113" t="str">
        <f>'2.Datos'!AV41</f>
        <v>-</v>
      </c>
      <c r="I41" s="113" t="str">
        <f>'2.Datos'!AZ41</f>
        <v>-</v>
      </c>
      <c r="J41" s="113" t="str">
        <f>'2.Datos'!BD41</f>
        <v>-</v>
      </c>
      <c r="K41" s="113" t="str">
        <f>'2.Datos'!BH41</f>
        <v>-</v>
      </c>
      <c r="L41" s="113" t="str">
        <f>'2.Datos'!BL41</f>
        <v>-</v>
      </c>
      <c r="M41" s="113" t="str">
        <f>'2.Datos'!BP41</f>
        <v>-</v>
      </c>
      <c r="N41" s="113" t="str">
        <f>'2.Datos'!BT41</f>
        <v>-</v>
      </c>
      <c r="O41" s="113" t="str">
        <f>'2.Datos'!BX41</f>
        <v>-</v>
      </c>
      <c r="P41" s="113" t="str">
        <f>'2.Datos'!CB41</f>
        <v>-</v>
      </c>
      <c r="Q41" s="113" t="str">
        <f>'2.Datos'!CF41</f>
        <v>-</v>
      </c>
      <c r="R41" s="113" t="str">
        <f>'2.Datos'!CJ41</f>
        <v>-</v>
      </c>
      <c r="S41" s="113" t="str">
        <f>'2.Datos'!CN41</f>
        <v>-</v>
      </c>
      <c r="T41" s="113" t="str">
        <f>'2.Datos'!CR41</f>
        <v>-</v>
      </c>
      <c r="U41" s="113" t="str">
        <f>'2.Datos'!CV41</f>
        <v>-</v>
      </c>
      <c r="V41" s="113" t="str">
        <f>'2.Datos'!CZ41</f>
        <v>-</v>
      </c>
      <c r="W41" s="113" t="str">
        <f>'2.Datos'!DD41</f>
        <v>-</v>
      </c>
      <c r="X41" s="113" t="str">
        <f>'2.Datos'!DH41</f>
        <v>-</v>
      </c>
      <c r="Y41" s="113" t="str">
        <f>'2.Datos'!DL41</f>
        <v>-</v>
      </c>
      <c r="Z41" s="113" t="str">
        <f>'2.Datos'!DP41</f>
        <v>-</v>
      </c>
      <c r="AA41" s="113" t="str">
        <f>'2.Datos'!DT41</f>
        <v>-</v>
      </c>
    </row>
    <row r="42" spans="1:27" x14ac:dyDescent="0.25">
      <c r="A42" s="153" t="str">
        <f>IF('2.Datos'!A42=""," ",'2.Datos'!A42)</f>
        <v xml:space="preserve"> </v>
      </c>
      <c r="B42" s="154" t="str">
        <f>IF('2.Datos'!F42="","",'2.Datos'!F42)</f>
        <v/>
      </c>
      <c r="C42" s="113" t="str">
        <f>'2.Datos'!X42</f>
        <v>-</v>
      </c>
      <c r="D42" s="113" t="str">
        <f>'2.Datos'!AF42</f>
        <v>-</v>
      </c>
      <c r="E42" s="113" t="str">
        <f>'2.Datos'!AJ42</f>
        <v>-</v>
      </c>
      <c r="F42" s="113" t="str">
        <f>'2.Datos'!AN42</f>
        <v>-</v>
      </c>
      <c r="G42" s="113" t="str">
        <f>'2.Datos'!AR42</f>
        <v>-</v>
      </c>
      <c r="H42" s="113" t="str">
        <f>'2.Datos'!AV42</f>
        <v>-</v>
      </c>
      <c r="I42" s="113" t="str">
        <f>'2.Datos'!AZ42</f>
        <v>-</v>
      </c>
      <c r="J42" s="113" t="str">
        <f>'2.Datos'!BD42</f>
        <v>-</v>
      </c>
      <c r="K42" s="113" t="str">
        <f>'2.Datos'!BH42</f>
        <v>-</v>
      </c>
      <c r="L42" s="113" t="str">
        <f>'2.Datos'!BL42</f>
        <v>-</v>
      </c>
      <c r="M42" s="113" t="str">
        <f>'2.Datos'!BP42</f>
        <v>-</v>
      </c>
      <c r="N42" s="113" t="str">
        <f>'2.Datos'!BT42</f>
        <v>-</v>
      </c>
      <c r="O42" s="113" t="str">
        <f>'2.Datos'!BX42</f>
        <v>-</v>
      </c>
      <c r="P42" s="113" t="str">
        <f>'2.Datos'!CB42</f>
        <v>-</v>
      </c>
      <c r="Q42" s="113" t="str">
        <f>'2.Datos'!CF42</f>
        <v>-</v>
      </c>
      <c r="R42" s="113" t="str">
        <f>'2.Datos'!CJ42</f>
        <v>-</v>
      </c>
      <c r="S42" s="113" t="str">
        <f>'2.Datos'!CN42</f>
        <v>-</v>
      </c>
      <c r="T42" s="113" t="str">
        <f>'2.Datos'!CR42</f>
        <v>-</v>
      </c>
      <c r="U42" s="113" t="str">
        <f>'2.Datos'!CV42</f>
        <v>-</v>
      </c>
      <c r="V42" s="113" t="str">
        <f>'2.Datos'!CZ42</f>
        <v>-</v>
      </c>
      <c r="W42" s="113" t="str">
        <f>'2.Datos'!DD42</f>
        <v>-</v>
      </c>
      <c r="X42" s="113" t="str">
        <f>'2.Datos'!DH42</f>
        <v>-</v>
      </c>
      <c r="Y42" s="113" t="str">
        <f>'2.Datos'!DL42</f>
        <v>-</v>
      </c>
      <c r="Z42" s="113" t="str">
        <f>'2.Datos'!DP42</f>
        <v>-</v>
      </c>
      <c r="AA42" s="113" t="str">
        <f>'2.Datos'!DT42</f>
        <v>-</v>
      </c>
    </row>
    <row r="43" spans="1:27" x14ac:dyDescent="0.25">
      <c r="A43" s="153" t="str">
        <f>IF('2.Datos'!A43=""," ",'2.Datos'!A43)</f>
        <v xml:space="preserve"> </v>
      </c>
      <c r="B43" s="154" t="str">
        <f>IF('2.Datos'!F43="","",'2.Datos'!F43)</f>
        <v/>
      </c>
      <c r="C43" s="113" t="str">
        <f>'2.Datos'!X43</f>
        <v>-</v>
      </c>
      <c r="D43" s="113" t="str">
        <f>'2.Datos'!AF43</f>
        <v>-</v>
      </c>
      <c r="E43" s="113" t="str">
        <f>'2.Datos'!AJ43</f>
        <v>-</v>
      </c>
      <c r="F43" s="113" t="str">
        <f>'2.Datos'!AN43</f>
        <v>-</v>
      </c>
      <c r="G43" s="113" t="str">
        <f>'2.Datos'!AR43</f>
        <v>-</v>
      </c>
      <c r="H43" s="113" t="str">
        <f>'2.Datos'!AV43</f>
        <v>-</v>
      </c>
      <c r="I43" s="113" t="str">
        <f>'2.Datos'!AZ43</f>
        <v>-</v>
      </c>
      <c r="J43" s="113" t="str">
        <f>'2.Datos'!BD43</f>
        <v>-</v>
      </c>
      <c r="K43" s="113" t="str">
        <f>'2.Datos'!BH43</f>
        <v>-</v>
      </c>
      <c r="L43" s="113" t="str">
        <f>'2.Datos'!BL43</f>
        <v>-</v>
      </c>
      <c r="M43" s="113" t="str">
        <f>'2.Datos'!BP43</f>
        <v>-</v>
      </c>
      <c r="N43" s="113" t="str">
        <f>'2.Datos'!BT43</f>
        <v>-</v>
      </c>
      <c r="O43" s="113" t="str">
        <f>'2.Datos'!BX43</f>
        <v>-</v>
      </c>
      <c r="P43" s="113" t="str">
        <f>'2.Datos'!CB43</f>
        <v>-</v>
      </c>
      <c r="Q43" s="113" t="str">
        <f>'2.Datos'!CF43</f>
        <v>-</v>
      </c>
      <c r="R43" s="113" t="str">
        <f>'2.Datos'!CJ43</f>
        <v>-</v>
      </c>
      <c r="S43" s="113" t="str">
        <f>'2.Datos'!CN43</f>
        <v>-</v>
      </c>
      <c r="T43" s="113" t="str">
        <f>'2.Datos'!CR43</f>
        <v>-</v>
      </c>
      <c r="U43" s="113" t="str">
        <f>'2.Datos'!CV43</f>
        <v>-</v>
      </c>
      <c r="V43" s="113" t="str">
        <f>'2.Datos'!CZ43</f>
        <v>-</v>
      </c>
      <c r="W43" s="113" t="str">
        <f>'2.Datos'!DD43</f>
        <v>-</v>
      </c>
      <c r="X43" s="113" t="str">
        <f>'2.Datos'!DH43</f>
        <v>-</v>
      </c>
      <c r="Y43" s="113" t="str">
        <f>'2.Datos'!DL43</f>
        <v>-</v>
      </c>
      <c r="Z43" s="113" t="str">
        <f>'2.Datos'!DP43</f>
        <v>-</v>
      </c>
      <c r="AA43" s="113" t="str">
        <f>'2.Datos'!DT43</f>
        <v>-</v>
      </c>
    </row>
    <row r="44" spans="1:27" x14ac:dyDescent="0.25">
      <c r="A44" s="153" t="str">
        <f>IF('2.Datos'!A44=""," ",'2.Datos'!A44)</f>
        <v xml:space="preserve"> </v>
      </c>
      <c r="B44" s="154" t="str">
        <f>IF('2.Datos'!F44="","",'2.Datos'!F44)</f>
        <v/>
      </c>
      <c r="C44" s="113" t="str">
        <f>'2.Datos'!X44</f>
        <v>-</v>
      </c>
      <c r="D44" s="113" t="str">
        <f>'2.Datos'!AF44</f>
        <v>-</v>
      </c>
      <c r="E44" s="113" t="str">
        <f>'2.Datos'!AJ44</f>
        <v>-</v>
      </c>
      <c r="F44" s="113" t="str">
        <f>'2.Datos'!AN44</f>
        <v>-</v>
      </c>
      <c r="G44" s="113" t="str">
        <f>'2.Datos'!AR44</f>
        <v>-</v>
      </c>
      <c r="H44" s="113" t="str">
        <f>'2.Datos'!AV44</f>
        <v>-</v>
      </c>
      <c r="I44" s="113" t="str">
        <f>'2.Datos'!AZ44</f>
        <v>-</v>
      </c>
      <c r="J44" s="113" t="str">
        <f>'2.Datos'!BD44</f>
        <v>-</v>
      </c>
      <c r="K44" s="113" t="str">
        <f>'2.Datos'!BH44</f>
        <v>-</v>
      </c>
      <c r="L44" s="113" t="str">
        <f>'2.Datos'!BL44</f>
        <v>-</v>
      </c>
      <c r="M44" s="113" t="str">
        <f>'2.Datos'!BP44</f>
        <v>-</v>
      </c>
      <c r="N44" s="113" t="str">
        <f>'2.Datos'!BT44</f>
        <v>-</v>
      </c>
      <c r="O44" s="113" t="str">
        <f>'2.Datos'!BX44</f>
        <v>-</v>
      </c>
      <c r="P44" s="113" t="str">
        <f>'2.Datos'!CB44</f>
        <v>-</v>
      </c>
      <c r="Q44" s="113" t="str">
        <f>'2.Datos'!CF44</f>
        <v>-</v>
      </c>
      <c r="R44" s="113" t="str">
        <f>'2.Datos'!CJ44</f>
        <v>-</v>
      </c>
      <c r="S44" s="113" t="str">
        <f>'2.Datos'!CN44</f>
        <v>-</v>
      </c>
      <c r="T44" s="113" t="str">
        <f>'2.Datos'!CR44</f>
        <v>-</v>
      </c>
      <c r="U44" s="113" t="str">
        <f>'2.Datos'!CV44</f>
        <v>-</v>
      </c>
      <c r="V44" s="113" t="str">
        <f>'2.Datos'!CZ44</f>
        <v>-</v>
      </c>
      <c r="W44" s="113" t="str">
        <f>'2.Datos'!DD44</f>
        <v>-</v>
      </c>
      <c r="X44" s="113" t="str">
        <f>'2.Datos'!DH44</f>
        <v>-</v>
      </c>
      <c r="Y44" s="113" t="str">
        <f>'2.Datos'!DL44</f>
        <v>-</v>
      </c>
      <c r="Z44" s="113" t="str">
        <f>'2.Datos'!DP44</f>
        <v>-</v>
      </c>
      <c r="AA44" s="113" t="str">
        <f>'2.Datos'!DT44</f>
        <v>-</v>
      </c>
    </row>
    <row r="45" spans="1:27" x14ac:dyDescent="0.25">
      <c r="A45" s="153" t="str">
        <f>IF('2.Datos'!A45=""," ",'2.Datos'!A45)</f>
        <v xml:space="preserve"> </v>
      </c>
      <c r="B45" s="154" t="str">
        <f>IF('2.Datos'!F45="","",'2.Datos'!F45)</f>
        <v/>
      </c>
      <c r="C45" s="113" t="str">
        <f>'2.Datos'!X45</f>
        <v>-</v>
      </c>
      <c r="D45" s="113" t="str">
        <f>'2.Datos'!AF45</f>
        <v>-</v>
      </c>
      <c r="E45" s="113" t="str">
        <f>'2.Datos'!AJ45</f>
        <v>-</v>
      </c>
      <c r="F45" s="113" t="str">
        <f>'2.Datos'!AN45</f>
        <v>-</v>
      </c>
      <c r="G45" s="113" t="str">
        <f>'2.Datos'!AR45</f>
        <v>-</v>
      </c>
      <c r="H45" s="113" t="str">
        <f>'2.Datos'!AV45</f>
        <v>-</v>
      </c>
      <c r="I45" s="113" t="str">
        <f>'2.Datos'!AZ45</f>
        <v>-</v>
      </c>
      <c r="J45" s="113" t="str">
        <f>'2.Datos'!BD45</f>
        <v>-</v>
      </c>
      <c r="K45" s="113" t="str">
        <f>'2.Datos'!BH45</f>
        <v>-</v>
      </c>
      <c r="L45" s="113" t="str">
        <f>'2.Datos'!BL45</f>
        <v>-</v>
      </c>
      <c r="M45" s="113" t="str">
        <f>'2.Datos'!BP45</f>
        <v>-</v>
      </c>
      <c r="N45" s="113" t="str">
        <f>'2.Datos'!BT45</f>
        <v>-</v>
      </c>
      <c r="O45" s="113" t="str">
        <f>'2.Datos'!BX45</f>
        <v>-</v>
      </c>
      <c r="P45" s="113" t="str">
        <f>'2.Datos'!CB45</f>
        <v>-</v>
      </c>
      <c r="Q45" s="113" t="str">
        <f>'2.Datos'!CF45</f>
        <v>-</v>
      </c>
      <c r="R45" s="113" t="str">
        <f>'2.Datos'!CJ45</f>
        <v>-</v>
      </c>
      <c r="S45" s="113" t="str">
        <f>'2.Datos'!CN45</f>
        <v>-</v>
      </c>
      <c r="T45" s="113" t="str">
        <f>'2.Datos'!CR45</f>
        <v>-</v>
      </c>
      <c r="U45" s="113" t="str">
        <f>'2.Datos'!CV45</f>
        <v>-</v>
      </c>
      <c r="V45" s="113" t="str">
        <f>'2.Datos'!CZ45</f>
        <v>-</v>
      </c>
      <c r="W45" s="113" t="str">
        <f>'2.Datos'!DD45</f>
        <v>-</v>
      </c>
      <c r="X45" s="113" t="str">
        <f>'2.Datos'!DH45</f>
        <v>-</v>
      </c>
      <c r="Y45" s="113" t="str">
        <f>'2.Datos'!DL45</f>
        <v>-</v>
      </c>
      <c r="Z45" s="113" t="str">
        <f>'2.Datos'!DP45</f>
        <v>-</v>
      </c>
      <c r="AA45" s="113" t="str">
        <f>'2.Datos'!DT45</f>
        <v>-</v>
      </c>
    </row>
    <row r="46" spans="1:27" x14ac:dyDescent="0.25">
      <c r="A46" s="153" t="str">
        <f>IF('2.Datos'!A46=""," ",'2.Datos'!A46)</f>
        <v xml:space="preserve"> </v>
      </c>
      <c r="B46" s="154" t="str">
        <f>IF('2.Datos'!F46="","",'2.Datos'!F46)</f>
        <v/>
      </c>
      <c r="C46" s="113" t="str">
        <f>'2.Datos'!X46</f>
        <v>-</v>
      </c>
      <c r="D46" s="113" t="str">
        <f>'2.Datos'!AF46</f>
        <v>-</v>
      </c>
      <c r="E46" s="113" t="str">
        <f>'2.Datos'!AJ46</f>
        <v>-</v>
      </c>
      <c r="F46" s="113" t="str">
        <f>'2.Datos'!AN46</f>
        <v>-</v>
      </c>
      <c r="G46" s="113" t="str">
        <f>'2.Datos'!AR46</f>
        <v>-</v>
      </c>
      <c r="H46" s="113" t="str">
        <f>'2.Datos'!AV46</f>
        <v>-</v>
      </c>
      <c r="I46" s="113" t="str">
        <f>'2.Datos'!AZ46</f>
        <v>-</v>
      </c>
      <c r="J46" s="113" t="str">
        <f>'2.Datos'!BD46</f>
        <v>-</v>
      </c>
      <c r="K46" s="113" t="str">
        <f>'2.Datos'!BH46</f>
        <v>-</v>
      </c>
      <c r="L46" s="113" t="str">
        <f>'2.Datos'!BL46</f>
        <v>-</v>
      </c>
      <c r="M46" s="113" t="str">
        <f>'2.Datos'!BP46</f>
        <v>-</v>
      </c>
      <c r="N46" s="113" t="str">
        <f>'2.Datos'!BT46</f>
        <v>-</v>
      </c>
      <c r="O46" s="113" t="str">
        <f>'2.Datos'!BX46</f>
        <v>-</v>
      </c>
      <c r="P46" s="113" t="str">
        <f>'2.Datos'!CB46</f>
        <v>-</v>
      </c>
      <c r="Q46" s="113" t="str">
        <f>'2.Datos'!CF46</f>
        <v>-</v>
      </c>
      <c r="R46" s="113" t="str">
        <f>'2.Datos'!CJ46</f>
        <v>-</v>
      </c>
      <c r="S46" s="113" t="str">
        <f>'2.Datos'!CN46</f>
        <v>-</v>
      </c>
      <c r="T46" s="113" t="str">
        <f>'2.Datos'!CR46</f>
        <v>-</v>
      </c>
      <c r="U46" s="113" t="str">
        <f>'2.Datos'!CV46</f>
        <v>-</v>
      </c>
      <c r="V46" s="113" t="str">
        <f>'2.Datos'!CZ46</f>
        <v>-</v>
      </c>
      <c r="W46" s="113" t="str">
        <f>'2.Datos'!DD46</f>
        <v>-</v>
      </c>
      <c r="X46" s="113" t="str">
        <f>'2.Datos'!DH46</f>
        <v>-</v>
      </c>
      <c r="Y46" s="113" t="str">
        <f>'2.Datos'!DL46</f>
        <v>-</v>
      </c>
      <c r="Z46" s="113" t="str">
        <f>'2.Datos'!DP46</f>
        <v>-</v>
      </c>
      <c r="AA46" s="113" t="str">
        <f>'2.Datos'!DT46</f>
        <v>-</v>
      </c>
    </row>
    <row r="47" spans="1:27" x14ac:dyDescent="0.25">
      <c r="A47" s="153" t="str">
        <f>IF('2.Datos'!A47=""," ",'2.Datos'!A47)</f>
        <v xml:space="preserve"> </v>
      </c>
      <c r="B47" s="154" t="str">
        <f>IF('2.Datos'!F47="","",'2.Datos'!F47)</f>
        <v/>
      </c>
      <c r="C47" s="113" t="str">
        <f>'2.Datos'!X47</f>
        <v>-</v>
      </c>
      <c r="D47" s="113" t="str">
        <f>'2.Datos'!AF47</f>
        <v>-</v>
      </c>
      <c r="E47" s="113" t="str">
        <f>'2.Datos'!AJ47</f>
        <v>-</v>
      </c>
      <c r="F47" s="113" t="str">
        <f>'2.Datos'!AN47</f>
        <v>-</v>
      </c>
      <c r="G47" s="113" t="str">
        <f>'2.Datos'!AR47</f>
        <v>-</v>
      </c>
      <c r="H47" s="113" t="str">
        <f>'2.Datos'!AV47</f>
        <v>-</v>
      </c>
      <c r="I47" s="113" t="str">
        <f>'2.Datos'!AZ47</f>
        <v>-</v>
      </c>
      <c r="J47" s="113" t="str">
        <f>'2.Datos'!BD47</f>
        <v>-</v>
      </c>
      <c r="K47" s="113" t="str">
        <f>'2.Datos'!BH47</f>
        <v>-</v>
      </c>
      <c r="L47" s="113" t="str">
        <f>'2.Datos'!BL47</f>
        <v>-</v>
      </c>
      <c r="M47" s="113" t="str">
        <f>'2.Datos'!BP47</f>
        <v>-</v>
      </c>
      <c r="N47" s="113" t="str">
        <f>'2.Datos'!BT47</f>
        <v>-</v>
      </c>
      <c r="O47" s="113" t="str">
        <f>'2.Datos'!BX47</f>
        <v>-</v>
      </c>
      <c r="P47" s="113" t="str">
        <f>'2.Datos'!CB47</f>
        <v>-</v>
      </c>
      <c r="Q47" s="113" t="str">
        <f>'2.Datos'!CF47</f>
        <v>-</v>
      </c>
      <c r="R47" s="113" t="str">
        <f>'2.Datos'!CJ47</f>
        <v>-</v>
      </c>
      <c r="S47" s="113" t="str">
        <f>'2.Datos'!CN47</f>
        <v>-</v>
      </c>
      <c r="T47" s="113" t="str">
        <f>'2.Datos'!CR47</f>
        <v>-</v>
      </c>
      <c r="U47" s="113" t="str">
        <f>'2.Datos'!CV47</f>
        <v>-</v>
      </c>
      <c r="V47" s="113" t="str">
        <f>'2.Datos'!CZ47</f>
        <v>-</v>
      </c>
      <c r="W47" s="113" t="str">
        <f>'2.Datos'!DD47</f>
        <v>-</v>
      </c>
      <c r="X47" s="113" t="str">
        <f>'2.Datos'!DH47</f>
        <v>-</v>
      </c>
      <c r="Y47" s="113" t="str">
        <f>'2.Datos'!DL47</f>
        <v>-</v>
      </c>
      <c r="Z47" s="113" t="str">
        <f>'2.Datos'!DP47</f>
        <v>-</v>
      </c>
      <c r="AA47" s="113" t="str">
        <f>'2.Datos'!DT47</f>
        <v>-</v>
      </c>
    </row>
    <row r="48" spans="1:27" x14ac:dyDescent="0.25">
      <c r="A48" s="153" t="str">
        <f>IF('2.Datos'!A48=""," ",'2.Datos'!A48)</f>
        <v xml:space="preserve"> </v>
      </c>
      <c r="B48" s="154" t="str">
        <f>IF('2.Datos'!F48="","",'2.Datos'!F48)</f>
        <v/>
      </c>
      <c r="C48" s="113" t="str">
        <f>'2.Datos'!X48</f>
        <v>-</v>
      </c>
      <c r="D48" s="113" t="str">
        <f>'2.Datos'!AF48</f>
        <v>-</v>
      </c>
      <c r="E48" s="113" t="str">
        <f>'2.Datos'!AJ48</f>
        <v>-</v>
      </c>
      <c r="F48" s="113" t="str">
        <f>'2.Datos'!AN48</f>
        <v>-</v>
      </c>
      <c r="G48" s="113" t="str">
        <f>'2.Datos'!AR48</f>
        <v>-</v>
      </c>
      <c r="H48" s="113" t="str">
        <f>'2.Datos'!AV48</f>
        <v>-</v>
      </c>
      <c r="I48" s="113" t="str">
        <f>'2.Datos'!AZ48</f>
        <v>-</v>
      </c>
      <c r="J48" s="113" t="str">
        <f>'2.Datos'!BD48</f>
        <v>-</v>
      </c>
      <c r="K48" s="113" t="str">
        <f>'2.Datos'!BH48</f>
        <v>-</v>
      </c>
      <c r="L48" s="113" t="str">
        <f>'2.Datos'!BL48</f>
        <v>-</v>
      </c>
      <c r="M48" s="113" t="str">
        <f>'2.Datos'!BP48</f>
        <v>-</v>
      </c>
      <c r="N48" s="113" t="str">
        <f>'2.Datos'!BT48</f>
        <v>-</v>
      </c>
      <c r="O48" s="113" t="str">
        <f>'2.Datos'!BX48</f>
        <v>-</v>
      </c>
      <c r="P48" s="113" t="str">
        <f>'2.Datos'!CB48</f>
        <v>-</v>
      </c>
      <c r="Q48" s="113" t="str">
        <f>'2.Datos'!CF48</f>
        <v>-</v>
      </c>
      <c r="R48" s="113" t="str">
        <f>'2.Datos'!CJ48</f>
        <v>-</v>
      </c>
      <c r="S48" s="113" t="str">
        <f>'2.Datos'!CN48</f>
        <v>-</v>
      </c>
      <c r="T48" s="113" t="str">
        <f>'2.Datos'!CR48</f>
        <v>-</v>
      </c>
      <c r="U48" s="113" t="str">
        <f>'2.Datos'!CV48</f>
        <v>-</v>
      </c>
      <c r="V48" s="113" t="str">
        <f>'2.Datos'!CZ48</f>
        <v>-</v>
      </c>
      <c r="W48" s="113" t="str">
        <f>'2.Datos'!DD48</f>
        <v>-</v>
      </c>
      <c r="X48" s="113" t="str">
        <f>'2.Datos'!DH48</f>
        <v>-</v>
      </c>
      <c r="Y48" s="113" t="str">
        <f>'2.Datos'!DL48</f>
        <v>-</v>
      </c>
      <c r="Z48" s="113" t="str">
        <f>'2.Datos'!DP48</f>
        <v>-</v>
      </c>
      <c r="AA48" s="113" t="str">
        <f>'2.Datos'!DT48</f>
        <v>-</v>
      </c>
    </row>
    <row r="49" spans="1:27" x14ac:dyDescent="0.25">
      <c r="A49" s="153" t="str">
        <f>IF('2.Datos'!A49=""," ",'2.Datos'!A49)</f>
        <v xml:space="preserve"> </v>
      </c>
      <c r="B49" s="154" t="str">
        <f>IF('2.Datos'!F49="","",'2.Datos'!F49)</f>
        <v/>
      </c>
      <c r="C49" s="113" t="str">
        <f>'2.Datos'!X49</f>
        <v>-</v>
      </c>
      <c r="D49" s="113" t="str">
        <f>'2.Datos'!AF49</f>
        <v>-</v>
      </c>
      <c r="E49" s="113" t="str">
        <f>'2.Datos'!AJ49</f>
        <v>-</v>
      </c>
      <c r="F49" s="113" t="str">
        <f>'2.Datos'!AN49</f>
        <v>-</v>
      </c>
      <c r="G49" s="113" t="str">
        <f>'2.Datos'!AR49</f>
        <v>-</v>
      </c>
      <c r="H49" s="113" t="str">
        <f>'2.Datos'!AV49</f>
        <v>-</v>
      </c>
      <c r="I49" s="113" t="str">
        <f>'2.Datos'!AZ49</f>
        <v>-</v>
      </c>
      <c r="J49" s="113" t="str">
        <f>'2.Datos'!BD49</f>
        <v>-</v>
      </c>
      <c r="K49" s="113" t="str">
        <f>'2.Datos'!BH49</f>
        <v>-</v>
      </c>
      <c r="L49" s="113" t="str">
        <f>'2.Datos'!BL49</f>
        <v>-</v>
      </c>
      <c r="M49" s="113" t="str">
        <f>'2.Datos'!BP49</f>
        <v>-</v>
      </c>
      <c r="N49" s="113" t="str">
        <f>'2.Datos'!BT49</f>
        <v>-</v>
      </c>
      <c r="O49" s="113" t="str">
        <f>'2.Datos'!BX49</f>
        <v>-</v>
      </c>
      <c r="P49" s="113" t="str">
        <f>'2.Datos'!CB49</f>
        <v>-</v>
      </c>
      <c r="Q49" s="113" t="str">
        <f>'2.Datos'!CF49</f>
        <v>-</v>
      </c>
      <c r="R49" s="113" t="str">
        <f>'2.Datos'!CJ49</f>
        <v>-</v>
      </c>
      <c r="S49" s="113" t="str">
        <f>'2.Datos'!CN49</f>
        <v>-</v>
      </c>
      <c r="T49" s="113" t="str">
        <f>'2.Datos'!CR49</f>
        <v>-</v>
      </c>
      <c r="U49" s="113" t="str">
        <f>'2.Datos'!CV49</f>
        <v>-</v>
      </c>
      <c r="V49" s="113" t="str">
        <f>'2.Datos'!CZ49</f>
        <v>-</v>
      </c>
      <c r="W49" s="113" t="str">
        <f>'2.Datos'!DD49</f>
        <v>-</v>
      </c>
      <c r="X49" s="113" t="str">
        <f>'2.Datos'!DH49</f>
        <v>-</v>
      </c>
      <c r="Y49" s="113" t="str">
        <f>'2.Datos'!DL49</f>
        <v>-</v>
      </c>
      <c r="Z49" s="113" t="str">
        <f>'2.Datos'!DP49</f>
        <v>-</v>
      </c>
      <c r="AA49" s="113" t="str">
        <f>'2.Datos'!DT49</f>
        <v>-</v>
      </c>
    </row>
    <row r="50" spans="1:27" x14ac:dyDescent="0.25">
      <c r="A50" s="153" t="str">
        <f>IF('2.Datos'!A50=""," ",'2.Datos'!A50)</f>
        <v xml:space="preserve"> </v>
      </c>
      <c r="B50" s="154" t="str">
        <f>IF('2.Datos'!F50="","",'2.Datos'!F50)</f>
        <v/>
      </c>
      <c r="C50" s="113" t="str">
        <f>'2.Datos'!X50</f>
        <v>-</v>
      </c>
      <c r="D50" s="113" t="str">
        <f>'2.Datos'!AF50</f>
        <v>-</v>
      </c>
      <c r="E50" s="113" t="str">
        <f>'2.Datos'!AJ50</f>
        <v>-</v>
      </c>
      <c r="F50" s="113" t="str">
        <f>'2.Datos'!AN50</f>
        <v>-</v>
      </c>
      <c r="G50" s="113" t="str">
        <f>'2.Datos'!AR50</f>
        <v>-</v>
      </c>
      <c r="H50" s="113" t="str">
        <f>'2.Datos'!AV50</f>
        <v>-</v>
      </c>
      <c r="I50" s="113" t="str">
        <f>'2.Datos'!AZ50</f>
        <v>-</v>
      </c>
      <c r="J50" s="113" t="str">
        <f>'2.Datos'!BD50</f>
        <v>-</v>
      </c>
      <c r="K50" s="113" t="str">
        <f>'2.Datos'!BH50</f>
        <v>-</v>
      </c>
      <c r="L50" s="113" t="str">
        <f>'2.Datos'!BL50</f>
        <v>-</v>
      </c>
      <c r="M50" s="113" t="str">
        <f>'2.Datos'!BP50</f>
        <v>-</v>
      </c>
      <c r="N50" s="113" t="str">
        <f>'2.Datos'!BT50</f>
        <v>-</v>
      </c>
      <c r="O50" s="113" t="str">
        <f>'2.Datos'!BX50</f>
        <v>-</v>
      </c>
      <c r="P50" s="113" t="str">
        <f>'2.Datos'!CB50</f>
        <v>-</v>
      </c>
      <c r="Q50" s="113" t="str">
        <f>'2.Datos'!CF50</f>
        <v>-</v>
      </c>
      <c r="R50" s="113" t="str">
        <f>'2.Datos'!CJ50</f>
        <v>-</v>
      </c>
      <c r="S50" s="113" t="str">
        <f>'2.Datos'!CN50</f>
        <v>-</v>
      </c>
      <c r="T50" s="113" t="str">
        <f>'2.Datos'!CR50</f>
        <v>-</v>
      </c>
      <c r="U50" s="113" t="str">
        <f>'2.Datos'!CV50</f>
        <v>-</v>
      </c>
      <c r="V50" s="113" t="str">
        <f>'2.Datos'!CZ50</f>
        <v>-</v>
      </c>
      <c r="W50" s="113" t="str">
        <f>'2.Datos'!DD50</f>
        <v>-</v>
      </c>
      <c r="X50" s="113" t="str">
        <f>'2.Datos'!DH50</f>
        <v>-</v>
      </c>
      <c r="Y50" s="113" t="str">
        <f>'2.Datos'!DL50</f>
        <v>-</v>
      </c>
      <c r="Z50" s="113" t="str">
        <f>'2.Datos'!DP50</f>
        <v>-</v>
      </c>
      <c r="AA50" s="113" t="str">
        <f>'2.Datos'!DT50</f>
        <v>-</v>
      </c>
    </row>
    <row r="51" spans="1:27" x14ac:dyDescent="0.25">
      <c r="A51" s="153" t="str">
        <f>IF('2.Datos'!A51=""," ",'2.Datos'!A51)</f>
        <v xml:space="preserve"> </v>
      </c>
      <c r="B51" s="154" t="str">
        <f>IF('2.Datos'!F51="","",'2.Datos'!F51)</f>
        <v/>
      </c>
      <c r="C51" s="113" t="str">
        <f>'2.Datos'!X51</f>
        <v>-</v>
      </c>
      <c r="D51" s="113" t="str">
        <f>'2.Datos'!AF51</f>
        <v>-</v>
      </c>
      <c r="E51" s="113" t="str">
        <f>'2.Datos'!AJ51</f>
        <v>-</v>
      </c>
      <c r="F51" s="113" t="str">
        <f>'2.Datos'!AN51</f>
        <v>-</v>
      </c>
      <c r="G51" s="113" t="str">
        <f>'2.Datos'!AR51</f>
        <v>-</v>
      </c>
      <c r="H51" s="113" t="str">
        <f>'2.Datos'!AV51</f>
        <v>-</v>
      </c>
      <c r="I51" s="113" t="str">
        <f>'2.Datos'!AZ51</f>
        <v>-</v>
      </c>
      <c r="J51" s="113" t="str">
        <f>'2.Datos'!BD51</f>
        <v>-</v>
      </c>
      <c r="K51" s="113" t="str">
        <f>'2.Datos'!BH51</f>
        <v>-</v>
      </c>
      <c r="L51" s="113" t="str">
        <f>'2.Datos'!BL51</f>
        <v>-</v>
      </c>
      <c r="M51" s="113" t="str">
        <f>'2.Datos'!BP51</f>
        <v>-</v>
      </c>
      <c r="N51" s="113" t="str">
        <f>'2.Datos'!BT51</f>
        <v>-</v>
      </c>
      <c r="O51" s="113" t="str">
        <f>'2.Datos'!BX51</f>
        <v>-</v>
      </c>
      <c r="P51" s="113" t="str">
        <f>'2.Datos'!CB51</f>
        <v>-</v>
      </c>
      <c r="Q51" s="113" t="str">
        <f>'2.Datos'!CF51</f>
        <v>-</v>
      </c>
      <c r="R51" s="113" t="str">
        <f>'2.Datos'!CJ51</f>
        <v>-</v>
      </c>
      <c r="S51" s="113" t="str">
        <f>'2.Datos'!CN51</f>
        <v>-</v>
      </c>
      <c r="T51" s="113" t="str">
        <f>'2.Datos'!CR51</f>
        <v>-</v>
      </c>
      <c r="U51" s="113" t="str">
        <f>'2.Datos'!CV51</f>
        <v>-</v>
      </c>
      <c r="V51" s="113" t="str">
        <f>'2.Datos'!CZ51</f>
        <v>-</v>
      </c>
      <c r="W51" s="113" t="str">
        <f>'2.Datos'!DD51</f>
        <v>-</v>
      </c>
      <c r="X51" s="113" t="str">
        <f>'2.Datos'!DH51</f>
        <v>-</v>
      </c>
      <c r="Y51" s="113" t="str">
        <f>'2.Datos'!DL51</f>
        <v>-</v>
      </c>
      <c r="Z51" s="113" t="str">
        <f>'2.Datos'!DP51</f>
        <v>-</v>
      </c>
      <c r="AA51" s="113" t="str">
        <f>'2.Datos'!DT51</f>
        <v>-</v>
      </c>
    </row>
    <row r="52" spans="1:27" x14ac:dyDescent="0.25">
      <c r="A52" s="153" t="str">
        <f>IF('2.Datos'!A52=""," ",'2.Datos'!A52)</f>
        <v xml:space="preserve"> </v>
      </c>
      <c r="B52" s="154" t="str">
        <f>IF('2.Datos'!F52="","",'2.Datos'!F52)</f>
        <v/>
      </c>
      <c r="C52" s="113" t="str">
        <f>'2.Datos'!X52</f>
        <v>-</v>
      </c>
      <c r="D52" s="113" t="str">
        <f>'2.Datos'!AF52</f>
        <v>-</v>
      </c>
      <c r="E52" s="113" t="str">
        <f>'2.Datos'!AJ52</f>
        <v>-</v>
      </c>
      <c r="F52" s="113" t="str">
        <f>'2.Datos'!AN52</f>
        <v>-</v>
      </c>
      <c r="G52" s="113" t="str">
        <f>'2.Datos'!AR52</f>
        <v>-</v>
      </c>
      <c r="H52" s="113" t="str">
        <f>'2.Datos'!AV52</f>
        <v>-</v>
      </c>
      <c r="I52" s="113" t="str">
        <f>'2.Datos'!AZ52</f>
        <v>-</v>
      </c>
      <c r="J52" s="113" t="str">
        <f>'2.Datos'!BD52</f>
        <v>-</v>
      </c>
      <c r="K52" s="113" t="str">
        <f>'2.Datos'!BH52</f>
        <v>-</v>
      </c>
      <c r="L52" s="113" t="str">
        <f>'2.Datos'!BL52</f>
        <v>-</v>
      </c>
      <c r="M52" s="113" t="str">
        <f>'2.Datos'!BP52</f>
        <v>-</v>
      </c>
      <c r="N52" s="113" t="str">
        <f>'2.Datos'!BT52</f>
        <v>-</v>
      </c>
      <c r="O52" s="113" t="str">
        <f>'2.Datos'!BX52</f>
        <v>-</v>
      </c>
      <c r="P52" s="113" t="str">
        <f>'2.Datos'!CB52</f>
        <v>-</v>
      </c>
      <c r="Q52" s="113" t="str">
        <f>'2.Datos'!CF52</f>
        <v>-</v>
      </c>
      <c r="R52" s="113" t="str">
        <f>'2.Datos'!CJ52</f>
        <v>-</v>
      </c>
      <c r="S52" s="113" t="str">
        <f>'2.Datos'!CN52</f>
        <v>-</v>
      </c>
      <c r="T52" s="113" t="str">
        <f>'2.Datos'!CR52</f>
        <v>-</v>
      </c>
      <c r="U52" s="113" t="str">
        <f>'2.Datos'!CV52</f>
        <v>-</v>
      </c>
      <c r="V52" s="113" t="str">
        <f>'2.Datos'!CZ52</f>
        <v>-</v>
      </c>
      <c r="W52" s="113" t="str">
        <f>'2.Datos'!DD52</f>
        <v>-</v>
      </c>
      <c r="X52" s="113" t="str">
        <f>'2.Datos'!DH52</f>
        <v>-</v>
      </c>
      <c r="Y52" s="113" t="str">
        <f>'2.Datos'!DL52</f>
        <v>-</v>
      </c>
      <c r="Z52" s="113" t="str">
        <f>'2.Datos'!DP52</f>
        <v>-</v>
      </c>
      <c r="AA52" s="113" t="str">
        <f>'2.Datos'!DT52</f>
        <v>-</v>
      </c>
    </row>
    <row r="53" spans="1:27" x14ac:dyDescent="0.25">
      <c r="A53" s="153" t="str">
        <f>IF('2.Datos'!A53=""," ",'2.Datos'!A53)</f>
        <v xml:space="preserve"> </v>
      </c>
      <c r="B53" s="154" t="str">
        <f>IF('2.Datos'!F53="","",'2.Datos'!F53)</f>
        <v/>
      </c>
      <c r="C53" s="113" t="str">
        <f>'2.Datos'!X53</f>
        <v>-</v>
      </c>
      <c r="D53" s="113" t="str">
        <f>'2.Datos'!AF53</f>
        <v>-</v>
      </c>
      <c r="E53" s="113" t="str">
        <f>'2.Datos'!AJ53</f>
        <v>-</v>
      </c>
      <c r="F53" s="113" t="str">
        <f>'2.Datos'!AN53</f>
        <v>-</v>
      </c>
      <c r="G53" s="113" t="str">
        <f>'2.Datos'!AR53</f>
        <v>-</v>
      </c>
      <c r="H53" s="113" t="str">
        <f>'2.Datos'!AV53</f>
        <v>-</v>
      </c>
      <c r="I53" s="113" t="str">
        <f>'2.Datos'!AZ53</f>
        <v>-</v>
      </c>
      <c r="J53" s="113" t="str">
        <f>'2.Datos'!BD53</f>
        <v>-</v>
      </c>
      <c r="K53" s="113" t="str">
        <f>'2.Datos'!BH53</f>
        <v>-</v>
      </c>
      <c r="L53" s="113" t="str">
        <f>'2.Datos'!BL53</f>
        <v>-</v>
      </c>
      <c r="M53" s="113" t="str">
        <f>'2.Datos'!BP53</f>
        <v>-</v>
      </c>
      <c r="N53" s="113" t="str">
        <f>'2.Datos'!BT53</f>
        <v>-</v>
      </c>
      <c r="O53" s="113" t="str">
        <f>'2.Datos'!BX53</f>
        <v>-</v>
      </c>
      <c r="P53" s="113" t="str">
        <f>'2.Datos'!CB53</f>
        <v>-</v>
      </c>
      <c r="Q53" s="113" t="str">
        <f>'2.Datos'!CF53</f>
        <v>-</v>
      </c>
      <c r="R53" s="113" t="str">
        <f>'2.Datos'!CJ53</f>
        <v>-</v>
      </c>
      <c r="S53" s="113" t="str">
        <f>'2.Datos'!CN53</f>
        <v>-</v>
      </c>
      <c r="T53" s="113" t="str">
        <f>'2.Datos'!CR53</f>
        <v>-</v>
      </c>
      <c r="U53" s="113" t="str">
        <f>'2.Datos'!CV53</f>
        <v>-</v>
      </c>
      <c r="V53" s="113" t="str">
        <f>'2.Datos'!CZ53</f>
        <v>-</v>
      </c>
      <c r="W53" s="113" t="str">
        <f>'2.Datos'!DD53</f>
        <v>-</v>
      </c>
      <c r="X53" s="113" t="str">
        <f>'2.Datos'!DH53</f>
        <v>-</v>
      </c>
      <c r="Y53" s="113" t="str">
        <f>'2.Datos'!DL53</f>
        <v>-</v>
      </c>
      <c r="Z53" s="113" t="str">
        <f>'2.Datos'!DP53</f>
        <v>-</v>
      </c>
      <c r="AA53" s="113" t="str">
        <f>'2.Datos'!DT53</f>
        <v>-</v>
      </c>
    </row>
    <row r="54" spans="1:27" x14ac:dyDescent="0.25">
      <c r="A54" s="153" t="str">
        <f>IF('2.Datos'!A54=""," ",'2.Datos'!A54)</f>
        <v xml:space="preserve"> </v>
      </c>
      <c r="B54" s="154" t="str">
        <f>IF('2.Datos'!F54="","",'2.Datos'!F54)</f>
        <v/>
      </c>
      <c r="C54" s="113" t="str">
        <f>'2.Datos'!X54</f>
        <v>-</v>
      </c>
      <c r="D54" s="113" t="str">
        <f>'2.Datos'!AF54</f>
        <v>-</v>
      </c>
      <c r="E54" s="113" t="str">
        <f>'2.Datos'!AJ54</f>
        <v>-</v>
      </c>
      <c r="F54" s="113" t="str">
        <f>'2.Datos'!AN54</f>
        <v>-</v>
      </c>
      <c r="G54" s="113" t="str">
        <f>'2.Datos'!AR54</f>
        <v>-</v>
      </c>
      <c r="H54" s="113" t="str">
        <f>'2.Datos'!AV54</f>
        <v>-</v>
      </c>
      <c r="I54" s="113" t="str">
        <f>'2.Datos'!AZ54</f>
        <v>-</v>
      </c>
      <c r="J54" s="113" t="str">
        <f>'2.Datos'!BD54</f>
        <v>-</v>
      </c>
      <c r="K54" s="113" t="str">
        <f>'2.Datos'!BH54</f>
        <v>-</v>
      </c>
      <c r="L54" s="113" t="str">
        <f>'2.Datos'!BL54</f>
        <v>-</v>
      </c>
      <c r="M54" s="113" t="str">
        <f>'2.Datos'!BP54</f>
        <v>-</v>
      </c>
      <c r="N54" s="113" t="str">
        <f>'2.Datos'!BT54</f>
        <v>-</v>
      </c>
      <c r="O54" s="113" t="str">
        <f>'2.Datos'!BX54</f>
        <v>-</v>
      </c>
      <c r="P54" s="113" t="str">
        <f>'2.Datos'!CB54</f>
        <v>-</v>
      </c>
      <c r="Q54" s="113" t="str">
        <f>'2.Datos'!CF54</f>
        <v>-</v>
      </c>
      <c r="R54" s="113" t="str">
        <f>'2.Datos'!CJ54</f>
        <v>-</v>
      </c>
      <c r="S54" s="113" t="str">
        <f>'2.Datos'!CN54</f>
        <v>-</v>
      </c>
      <c r="T54" s="113" t="str">
        <f>'2.Datos'!CR54</f>
        <v>-</v>
      </c>
      <c r="U54" s="113" t="str">
        <f>'2.Datos'!CV54</f>
        <v>-</v>
      </c>
      <c r="V54" s="113" t="str">
        <f>'2.Datos'!CZ54</f>
        <v>-</v>
      </c>
      <c r="W54" s="113" t="str">
        <f>'2.Datos'!DD54</f>
        <v>-</v>
      </c>
      <c r="X54" s="113" t="str">
        <f>'2.Datos'!DH54</f>
        <v>-</v>
      </c>
      <c r="Y54" s="113" t="str">
        <f>'2.Datos'!DL54</f>
        <v>-</v>
      </c>
      <c r="Z54" s="113" t="str">
        <f>'2.Datos'!DP54</f>
        <v>-</v>
      </c>
      <c r="AA54" s="113" t="str">
        <f>'2.Datos'!DT54</f>
        <v>-</v>
      </c>
    </row>
    <row r="55" spans="1:27" x14ac:dyDescent="0.25">
      <c r="A55" s="153" t="str">
        <f>IF('2.Datos'!A55=""," ",'2.Datos'!A55)</f>
        <v xml:space="preserve"> </v>
      </c>
      <c r="B55" s="154" t="str">
        <f>IF('2.Datos'!F55="","",'2.Datos'!F55)</f>
        <v/>
      </c>
      <c r="C55" s="113" t="str">
        <f>'2.Datos'!X55</f>
        <v>-</v>
      </c>
      <c r="D55" s="113" t="str">
        <f>'2.Datos'!AF55</f>
        <v>-</v>
      </c>
      <c r="E55" s="113" t="str">
        <f>'2.Datos'!AJ55</f>
        <v>-</v>
      </c>
      <c r="F55" s="113" t="str">
        <f>'2.Datos'!AN55</f>
        <v>-</v>
      </c>
      <c r="G55" s="113" t="str">
        <f>'2.Datos'!AR55</f>
        <v>-</v>
      </c>
      <c r="H55" s="113" t="str">
        <f>'2.Datos'!AV55</f>
        <v>-</v>
      </c>
      <c r="I55" s="113" t="str">
        <f>'2.Datos'!AZ55</f>
        <v>-</v>
      </c>
      <c r="J55" s="113" t="str">
        <f>'2.Datos'!BD55</f>
        <v>-</v>
      </c>
      <c r="K55" s="113" t="str">
        <f>'2.Datos'!BH55</f>
        <v>-</v>
      </c>
      <c r="L55" s="113" t="str">
        <f>'2.Datos'!BL55</f>
        <v>-</v>
      </c>
      <c r="M55" s="113" t="str">
        <f>'2.Datos'!BP55</f>
        <v>-</v>
      </c>
      <c r="N55" s="113" t="str">
        <f>'2.Datos'!BT55</f>
        <v>-</v>
      </c>
      <c r="O55" s="113" t="str">
        <f>'2.Datos'!BX55</f>
        <v>-</v>
      </c>
      <c r="P55" s="113" t="str">
        <f>'2.Datos'!CB55</f>
        <v>-</v>
      </c>
      <c r="Q55" s="113" t="str">
        <f>'2.Datos'!CF55</f>
        <v>-</v>
      </c>
      <c r="R55" s="113" t="str">
        <f>'2.Datos'!CJ55</f>
        <v>-</v>
      </c>
      <c r="S55" s="113" t="str">
        <f>'2.Datos'!CN55</f>
        <v>-</v>
      </c>
      <c r="T55" s="113" t="str">
        <f>'2.Datos'!CR55</f>
        <v>-</v>
      </c>
      <c r="U55" s="113" t="str">
        <f>'2.Datos'!CV55</f>
        <v>-</v>
      </c>
      <c r="V55" s="113" t="str">
        <f>'2.Datos'!CZ55</f>
        <v>-</v>
      </c>
      <c r="W55" s="113" t="str">
        <f>'2.Datos'!DD55</f>
        <v>-</v>
      </c>
      <c r="X55" s="113" t="str">
        <f>'2.Datos'!DH55</f>
        <v>-</v>
      </c>
      <c r="Y55" s="113" t="str">
        <f>'2.Datos'!DL55</f>
        <v>-</v>
      </c>
      <c r="Z55" s="113" t="str">
        <f>'2.Datos'!DP55</f>
        <v>-</v>
      </c>
      <c r="AA55" s="113" t="str">
        <f>'2.Datos'!DT55</f>
        <v>-</v>
      </c>
    </row>
    <row r="56" spans="1:27" x14ac:dyDescent="0.25">
      <c r="A56" s="153" t="str">
        <f>IF('2.Datos'!A56=""," ",'2.Datos'!A56)</f>
        <v xml:space="preserve"> </v>
      </c>
      <c r="B56" s="154" t="str">
        <f>IF('2.Datos'!F56="","",'2.Datos'!F56)</f>
        <v/>
      </c>
      <c r="C56" s="113" t="str">
        <f>'2.Datos'!X56</f>
        <v>-</v>
      </c>
      <c r="D56" s="113" t="str">
        <f>'2.Datos'!AF56</f>
        <v>-</v>
      </c>
      <c r="E56" s="113" t="str">
        <f>'2.Datos'!AJ56</f>
        <v>-</v>
      </c>
      <c r="F56" s="113" t="str">
        <f>'2.Datos'!AN56</f>
        <v>-</v>
      </c>
      <c r="G56" s="113" t="str">
        <f>'2.Datos'!AR56</f>
        <v>-</v>
      </c>
      <c r="H56" s="113" t="str">
        <f>'2.Datos'!AV56</f>
        <v>-</v>
      </c>
      <c r="I56" s="113" t="str">
        <f>'2.Datos'!AZ56</f>
        <v>-</v>
      </c>
      <c r="J56" s="113" t="str">
        <f>'2.Datos'!BD56</f>
        <v>-</v>
      </c>
      <c r="K56" s="113" t="str">
        <f>'2.Datos'!BH56</f>
        <v>-</v>
      </c>
      <c r="L56" s="113" t="str">
        <f>'2.Datos'!BL56</f>
        <v>-</v>
      </c>
      <c r="M56" s="113" t="str">
        <f>'2.Datos'!BP56</f>
        <v>-</v>
      </c>
      <c r="N56" s="113" t="str">
        <f>'2.Datos'!BT56</f>
        <v>-</v>
      </c>
      <c r="O56" s="113" t="str">
        <f>'2.Datos'!BX56</f>
        <v>-</v>
      </c>
      <c r="P56" s="113" t="str">
        <f>'2.Datos'!CB56</f>
        <v>-</v>
      </c>
      <c r="Q56" s="113" t="str">
        <f>'2.Datos'!CF56</f>
        <v>-</v>
      </c>
      <c r="R56" s="113" t="str">
        <f>'2.Datos'!CJ56</f>
        <v>-</v>
      </c>
      <c r="S56" s="113" t="str">
        <f>'2.Datos'!CN56</f>
        <v>-</v>
      </c>
      <c r="T56" s="113" t="str">
        <f>'2.Datos'!CR56</f>
        <v>-</v>
      </c>
      <c r="U56" s="113" t="str">
        <f>'2.Datos'!CV56</f>
        <v>-</v>
      </c>
      <c r="V56" s="113" t="str">
        <f>'2.Datos'!CZ56</f>
        <v>-</v>
      </c>
      <c r="W56" s="113" t="str">
        <f>'2.Datos'!DD56</f>
        <v>-</v>
      </c>
      <c r="X56" s="113" t="str">
        <f>'2.Datos'!DH56</f>
        <v>-</v>
      </c>
      <c r="Y56" s="113" t="str">
        <f>'2.Datos'!DL56</f>
        <v>-</v>
      </c>
      <c r="Z56" s="113" t="str">
        <f>'2.Datos'!DP56</f>
        <v>-</v>
      </c>
      <c r="AA56" s="113" t="str">
        <f>'2.Datos'!DT56</f>
        <v>-</v>
      </c>
    </row>
    <row r="57" spans="1:27" x14ac:dyDescent="0.25">
      <c r="A57" s="153" t="str">
        <f>IF('2.Datos'!A57=""," ",'2.Datos'!A57)</f>
        <v xml:space="preserve"> </v>
      </c>
      <c r="B57" s="154" t="str">
        <f>IF('2.Datos'!F57="","",'2.Datos'!F57)</f>
        <v/>
      </c>
      <c r="C57" s="113" t="str">
        <f>'2.Datos'!X57</f>
        <v>-</v>
      </c>
      <c r="D57" s="113" t="str">
        <f>'2.Datos'!AF57</f>
        <v>-</v>
      </c>
      <c r="E57" s="113" t="str">
        <f>'2.Datos'!AJ57</f>
        <v>-</v>
      </c>
      <c r="F57" s="113" t="str">
        <f>'2.Datos'!AN57</f>
        <v>-</v>
      </c>
      <c r="G57" s="113" t="str">
        <f>'2.Datos'!AR57</f>
        <v>-</v>
      </c>
      <c r="H57" s="113" t="str">
        <f>'2.Datos'!AV57</f>
        <v>-</v>
      </c>
      <c r="I57" s="113" t="str">
        <f>'2.Datos'!AZ57</f>
        <v>-</v>
      </c>
      <c r="J57" s="113" t="str">
        <f>'2.Datos'!BD57</f>
        <v>-</v>
      </c>
      <c r="K57" s="113" t="str">
        <f>'2.Datos'!BH57</f>
        <v>-</v>
      </c>
      <c r="L57" s="113" t="str">
        <f>'2.Datos'!BL57</f>
        <v>-</v>
      </c>
      <c r="M57" s="113" t="str">
        <f>'2.Datos'!BP57</f>
        <v>-</v>
      </c>
      <c r="N57" s="113" t="str">
        <f>'2.Datos'!BT57</f>
        <v>-</v>
      </c>
      <c r="O57" s="113" t="str">
        <f>'2.Datos'!BX57</f>
        <v>-</v>
      </c>
      <c r="P57" s="113" t="str">
        <f>'2.Datos'!CB57</f>
        <v>-</v>
      </c>
      <c r="Q57" s="113" t="str">
        <f>'2.Datos'!CF57</f>
        <v>-</v>
      </c>
      <c r="R57" s="113" t="str">
        <f>'2.Datos'!CJ57</f>
        <v>-</v>
      </c>
      <c r="S57" s="113" t="str">
        <f>'2.Datos'!CN57</f>
        <v>-</v>
      </c>
      <c r="T57" s="113" t="str">
        <f>'2.Datos'!CR57</f>
        <v>-</v>
      </c>
      <c r="U57" s="113" t="str">
        <f>'2.Datos'!CV57</f>
        <v>-</v>
      </c>
      <c r="V57" s="113" t="str">
        <f>'2.Datos'!CZ57</f>
        <v>-</v>
      </c>
      <c r="W57" s="113" t="str">
        <f>'2.Datos'!DD57</f>
        <v>-</v>
      </c>
      <c r="X57" s="113" t="str">
        <f>'2.Datos'!DH57</f>
        <v>-</v>
      </c>
      <c r="Y57" s="113" t="str">
        <f>'2.Datos'!DL57</f>
        <v>-</v>
      </c>
      <c r="Z57" s="113" t="str">
        <f>'2.Datos'!DP57</f>
        <v>-</v>
      </c>
      <c r="AA57" s="113" t="str">
        <f>'2.Datos'!DT57</f>
        <v>-</v>
      </c>
    </row>
    <row r="58" spans="1:27" x14ac:dyDescent="0.25">
      <c r="A58" s="153" t="str">
        <f>IF('2.Datos'!A58=""," ",'2.Datos'!A58)</f>
        <v xml:space="preserve"> </v>
      </c>
      <c r="B58" s="154" t="str">
        <f>IF('2.Datos'!F58="","",'2.Datos'!F58)</f>
        <v/>
      </c>
      <c r="C58" s="113" t="str">
        <f>'2.Datos'!X58</f>
        <v>-</v>
      </c>
      <c r="D58" s="113" t="str">
        <f>'2.Datos'!AF58</f>
        <v>-</v>
      </c>
      <c r="E58" s="113" t="str">
        <f>'2.Datos'!AJ58</f>
        <v>-</v>
      </c>
      <c r="F58" s="113" t="str">
        <f>'2.Datos'!AN58</f>
        <v>-</v>
      </c>
      <c r="G58" s="113" t="str">
        <f>'2.Datos'!AR58</f>
        <v>-</v>
      </c>
      <c r="H58" s="113" t="str">
        <f>'2.Datos'!AV58</f>
        <v>-</v>
      </c>
      <c r="I58" s="113" t="str">
        <f>'2.Datos'!AZ58</f>
        <v>-</v>
      </c>
      <c r="J58" s="113" t="str">
        <f>'2.Datos'!BD58</f>
        <v>-</v>
      </c>
      <c r="K58" s="113" t="str">
        <f>'2.Datos'!BH58</f>
        <v>-</v>
      </c>
      <c r="L58" s="113" t="str">
        <f>'2.Datos'!BL58</f>
        <v>-</v>
      </c>
      <c r="M58" s="113" t="str">
        <f>'2.Datos'!BP58</f>
        <v>-</v>
      </c>
      <c r="N58" s="113" t="str">
        <f>'2.Datos'!BT58</f>
        <v>-</v>
      </c>
      <c r="O58" s="113" t="str">
        <f>'2.Datos'!BX58</f>
        <v>-</v>
      </c>
      <c r="P58" s="113" t="str">
        <f>'2.Datos'!CB58</f>
        <v>-</v>
      </c>
      <c r="Q58" s="113" t="str">
        <f>'2.Datos'!CF58</f>
        <v>-</v>
      </c>
      <c r="R58" s="113" t="str">
        <f>'2.Datos'!CJ58</f>
        <v>-</v>
      </c>
      <c r="S58" s="113" t="str">
        <f>'2.Datos'!CN58</f>
        <v>-</v>
      </c>
      <c r="T58" s="113" t="str">
        <f>'2.Datos'!CR58</f>
        <v>-</v>
      </c>
      <c r="U58" s="113" t="str">
        <f>'2.Datos'!CV58</f>
        <v>-</v>
      </c>
      <c r="V58" s="113" t="str">
        <f>'2.Datos'!CZ58</f>
        <v>-</v>
      </c>
      <c r="W58" s="113" t="str">
        <f>'2.Datos'!DD58</f>
        <v>-</v>
      </c>
      <c r="X58" s="113" t="str">
        <f>'2.Datos'!DH58</f>
        <v>-</v>
      </c>
      <c r="Y58" s="113" t="str">
        <f>'2.Datos'!DL58</f>
        <v>-</v>
      </c>
      <c r="Z58" s="113" t="str">
        <f>'2.Datos'!DP58</f>
        <v>-</v>
      </c>
      <c r="AA58" s="113" t="str">
        <f>'2.Datos'!DT58</f>
        <v>-</v>
      </c>
    </row>
    <row r="59" spans="1:27" x14ac:dyDescent="0.25">
      <c r="A59" s="153" t="str">
        <f>IF('2.Datos'!A59=""," ",'2.Datos'!A59)</f>
        <v xml:space="preserve"> </v>
      </c>
      <c r="B59" s="154" t="str">
        <f>IF('2.Datos'!F59="","",'2.Datos'!F59)</f>
        <v/>
      </c>
      <c r="C59" s="113" t="str">
        <f>'2.Datos'!X59</f>
        <v>-</v>
      </c>
      <c r="D59" s="113" t="str">
        <f>'2.Datos'!AF59</f>
        <v>-</v>
      </c>
      <c r="E59" s="113" t="str">
        <f>'2.Datos'!AJ59</f>
        <v>-</v>
      </c>
      <c r="F59" s="113" t="str">
        <f>'2.Datos'!AN59</f>
        <v>-</v>
      </c>
      <c r="G59" s="113" t="str">
        <f>'2.Datos'!AR59</f>
        <v>-</v>
      </c>
      <c r="H59" s="113" t="str">
        <f>'2.Datos'!AV59</f>
        <v>-</v>
      </c>
      <c r="I59" s="113" t="str">
        <f>'2.Datos'!AZ59</f>
        <v>-</v>
      </c>
      <c r="J59" s="113" t="str">
        <f>'2.Datos'!BD59</f>
        <v>-</v>
      </c>
      <c r="K59" s="113" t="str">
        <f>'2.Datos'!BH59</f>
        <v>-</v>
      </c>
      <c r="L59" s="113" t="str">
        <f>'2.Datos'!BL59</f>
        <v>-</v>
      </c>
      <c r="M59" s="113" t="str">
        <f>'2.Datos'!BP59</f>
        <v>-</v>
      </c>
      <c r="N59" s="113" t="str">
        <f>'2.Datos'!BT59</f>
        <v>-</v>
      </c>
      <c r="O59" s="113" t="str">
        <f>'2.Datos'!BX59</f>
        <v>-</v>
      </c>
      <c r="P59" s="113" t="str">
        <f>'2.Datos'!CB59</f>
        <v>-</v>
      </c>
      <c r="Q59" s="113" t="str">
        <f>'2.Datos'!CF59</f>
        <v>-</v>
      </c>
      <c r="R59" s="113" t="str">
        <f>'2.Datos'!CJ59</f>
        <v>-</v>
      </c>
      <c r="S59" s="113" t="str">
        <f>'2.Datos'!CN59</f>
        <v>-</v>
      </c>
      <c r="T59" s="113" t="str">
        <f>'2.Datos'!CR59</f>
        <v>-</v>
      </c>
      <c r="U59" s="113" t="str">
        <f>'2.Datos'!CV59</f>
        <v>-</v>
      </c>
      <c r="V59" s="113" t="str">
        <f>'2.Datos'!CZ59</f>
        <v>-</v>
      </c>
      <c r="W59" s="113" t="str">
        <f>'2.Datos'!DD59</f>
        <v>-</v>
      </c>
      <c r="X59" s="113" t="str">
        <f>'2.Datos'!DH59</f>
        <v>-</v>
      </c>
      <c r="Y59" s="113" t="str">
        <f>'2.Datos'!DL59</f>
        <v>-</v>
      </c>
      <c r="Z59" s="113" t="str">
        <f>'2.Datos'!DP59</f>
        <v>-</v>
      </c>
      <c r="AA59" s="113" t="str">
        <f>'2.Datos'!DT59</f>
        <v>-</v>
      </c>
    </row>
    <row r="60" spans="1:27" x14ac:dyDescent="0.25">
      <c r="A60" s="153" t="str">
        <f>IF('2.Datos'!A60=""," ",'2.Datos'!A60)</f>
        <v xml:space="preserve"> </v>
      </c>
      <c r="B60" s="154" t="str">
        <f>IF('2.Datos'!F60="","",'2.Datos'!F60)</f>
        <v/>
      </c>
      <c r="C60" s="113" t="str">
        <f>'2.Datos'!X60</f>
        <v>-</v>
      </c>
      <c r="D60" s="113" t="str">
        <f>'2.Datos'!AF60</f>
        <v>-</v>
      </c>
      <c r="E60" s="113" t="str">
        <f>'2.Datos'!AJ60</f>
        <v>-</v>
      </c>
      <c r="F60" s="113" t="str">
        <f>'2.Datos'!AN60</f>
        <v>-</v>
      </c>
      <c r="G60" s="113" t="str">
        <f>'2.Datos'!AR60</f>
        <v>-</v>
      </c>
      <c r="H60" s="113" t="str">
        <f>'2.Datos'!AV60</f>
        <v>-</v>
      </c>
      <c r="I60" s="113" t="str">
        <f>'2.Datos'!AZ60</f>
        <v>-</v>
      </c>
      <c r="J60" s="113" t="str">
        <f>'2.Datos'!BD60</f>
        <v>-</v>
      </c>
      <c r="K60" s="113" t="str">
        <f>'2.Datos'!BH60</f>
        <v>-</v>
      </c>
      <c r="L60" s="113" t="str">
        <f>'2.Datos'!BL60</f>
        <v>-</v>
      </c>
      <c r="M60" s="113" t="str">
        <f>'2.Datos'!BP60</f>
        <v>-</v>
      </c>
      <c r="N60" s="113" t="str">
        <f>'2.Datos'!BT60</f>
        <v>-</v>
      </c>
      <c r="O60" s="113" t="str">
        <f>'2.Datos'!BX60</f>
        <v>-</v>
      </c>
      <c r="P60" s="113" t="str">
        <f>'2.Datos'!CB60</f>
        <v>-</v>
      </c>
      <c r="Q60" s="113" t="str">
        <f>'2.Datos'!CF60</f>
        <v>-</v>
      </c>
      <c r="R60" s="113" t="str">
        <f>'2.Datos'!CJ60</f>
        <v>-</v>
      </c>
      <c r="S60" s="113" t="str">
        <f>'2.Datos'!CN60</f>
        <v>-</v>
      </c>
      <c r="T60" s="113" t="str">
        <f>'2.Datos'!CR60</f>
        <v>-</v>
      </c>
      <c r="U60" s="113" t="str">
        <f>'2.Datos'!CV60</f>
        <v>-</v>
      </c>
      <c r="V60" s="113" t="str">
        <f>'2.Datos'!CZ60</f>
        <v>-</v>
      </c>
      <c r="W60" s="113" t="str">
        <f>'2.Datos'!DD60</f>
        <v>-</v>
      </c>
      <c r="X60" s="113" t="str">
        <f>'2.Datos'!DH60</f>
        <v>-</v>
      </c>
      <c r="Y60" s="113" t="str">
        <f>'2.Datos'!DL60</f>
        <v>-</v>
      </c>
      <c r="Z60" s="113" t="str">
        <f>'2.Datos'!DP60</f>
        <v>-</v>
      </c>
      <c r="AA60" s="113" t="str">
        <f>'2.Datos'!DT60</f>
        <v>-</v>
      </c>
    </row>
    <row r="61" spans="1:27" x14ac:dyDescent="0.25">
      <c r="A61" s="153" t="str">
        <f>IF('2.Datos'!A61=""," ",'2.Datos'!A61)</f>
        <v xml:space="preserve"> </v>
      </c>
      <c r="B61" s="154" t="str">
        <f>IF('2.Datos'!F61="","",'2.Datos'!F61)</f>
        <v/>
      </c>
      <c r="C61" s="113" t="str">
        <f>'2.Datos'!X61</f>
        <v>-</v>
      </c>
      <c r="D61" s="113" t="str">
        <f>'2.Datos'!AF61</f>
        <v>-</v>
      </c>
      <c r="E61" s="113" t="str">
        <f>'2.Datos'!AJ61</f>
        <v>-</v>
      </c>
      <c r="F61" s="113" t="str">
        <f>'2.Datos'!AN61</f>
        <v>-</v>
      </c>
      <c r="G61" s="113" t="str">
        <f>'2.Datos'!AR61</f>
        <v>-</v>
      </c>
      <c r="H61" s="113" t="str">
        <f>'2.Datos'!AV61</f>
        <v>-</v>
      </c>
      <c r="I61" s="113" t="str">
        <f>'2.Datos'!AZ61</f>
        <v>-</v>
      </c>
      <c r="J61" s="113" t="str">
        <f>'2.Datos'!BD61</f>
        <v>-</v>
      </c>
      <c r="K61" s="113" t="str">
        <f>'2.Datos'!BH61</f>
        <v>-</v>
      </c>
      <c r="L61" s="113" t="str">
        <f>'2.Datos'!BL61</f>
        <v>-</v>
      </c>
      <c r="M61" s="113" t="str">
        <f>'2.Datos'!BP61</f>
        <v>-</v>
      </c>
      <c r="N61" s="113" t="str">
        <f>'2.Datos'!BT61</f>
        <v>-</v>
      </c>
      <c r="O61" s="113" t="str">
        <f>'2.Datos'!BX61</f>
        <v>-</v>
      </c>
      <c r="P61" s="113" t="str">
        <f>'2.Datos'!CB61</f>
        <v>-</v>
      </c>
      <c r="Q61" s="113" t="str">
        <f>'2.Datos'!CF61</f>
        <v>-</v>
      </c>
      <c r="R61" s="113" t="str">
        <f>'2.Datos'!CJ61</f>
        <v>-</v>
      </c>
      <c r="S61" s="113" t="str">
        <f>'2.Datos'!CN61</f>
        <v>-</v>
      </c>
      <c r="T61" s="113" t="str">
        <f>'2.Datos'!CR61</f>
        <v>-</v>
      </c>
      <c r="U61" s="113" t="str">
        <f>'2.Datos'!CV61</f>
        <v>-</v>
      </c>
      <c r="V61" s="113" t="str">
        <f>'2.Datos'!CZ61</f>
        <v>-</v>
      </c>
      <c r="W61" s="113" t="str">
        <f>'2.Datos'!DD61</f>
        <v>-</v>
      </c>
      <c r="X61" s="113" t="str">
        <f>'2.Datos'!DH61</f>
        <v>-</v>
      </c>
      <c r="Y61" s="113" t="str">
        <f>'2.Datos'!DL61</f>
        <v>-</v>
      </c>
      <c r="Z61" s="113" t="str">
        <f>'2.Datos'!DP61</f>
        <v>-</v>
      </c>
      <c r="AA61" s="113" t="str">
        <f>'2.Datos'!DT61</f>
        <v>-</v>
      </c>
    </row>
    <row r="62" spans="1:27" x14ac:dyDescent="0.25">
      <c r="A62" s="153" t="str">
        <f>IF('2.Datos'!A62=""," ",'2.Datos'!A62)</f>
        <v xml:space="preserve"> </v>
      </c>
      <c r="B62" s="154" t="str">
        <f>IF('2.Datos'!F62="","",'2.Datos'!F62)</f>
        <v/>
      </c>
      <c r="C62" s="113" t="str">
        <f>'2.Datos'!X62</f>
        <v>-</v>
      </c>
      <c r="D62" s="113" t="str">
        <f>'2.Datos'!AF62</f>
        <v>-</v>
      </c>
      <c r="E62" s="113" t="str">
        <f>'2.Datos'!AJ62</f>
        <v>-</v>
      </c>
      <c r="F62" s="113" t="str">
        <f>'2.Datos'!AN62</f>
        <v>-</v>
      </c>
      <c r="G62" s="113" t="str">
        <f>'2.Datos'!AR62</f>
        <v>-</v>
      </c>
      <c r="H62" s="113" t="str">
        <f>'2.Datos'!AV62</f>
        <v>-</v>
      </c>
      <c r="I62" s="113" t="str">
        <f>'2.Datos'!AZ62</f>
        <v>-</v>
      </c>
      <c r="J62" s="113" t="str">
        <f>'2.Datos'!BD62</f>
        <v>-</v>
      </c>
      <c r="K62" s="113" t="str">
        <f>'2.Datos'!BH62</f>
        <v>-</v>
      </c>
      <c r="L62" s="113" t="str">
        <f>'2.Datos'!BL62</f>
        <v>-</v>
      </c>
      <c r="M62" s="113" t="str">
        <f>'2.Datos'!BP62</f>
        <v>-</v>
      </c>
      <c r="N62" s="113" t="str">
        <f>'2.Datos'!BT62</f>
        <v>-</v>
      </c>
      <c r="O62" s="113" t="str">
        <f>'2.Datos'!BX62</f>
        <v>-</v>
      </c>
      <c r="P62" s="113" t="str">
        <f>'2.Datos'!CB62</f>
        <v>-</v>
      </c>
      <c r="Q62" s="113" t="str">
        <f>'2.Datos'!CF62</f>
        <v>-</v>
      </c>
      <c r="R62" s="113" t="str">
        <f>'2.Datos'!CJ62</f>
        <v>-</v>
      </c>
      <c r="S62" s="113" t="str">
        <f>'2.Datos'!CN62</f>
        <v>-</v>
      </c>
      <c r="T62" s="113" t="str">
        <f>'2.Datos'!CR62</f>
        <v>-</v>
      </c>
      <c r="U62" s="113" t="str">
        <f>'2.Datos'!CV62</f>
        <v>-</v>
      </c>
      <c r="V62" s="113" t="str">
        <f>'2.Datos'!CZ62</f>
        <v>-</v>
      </c>
      <c r="W62" s="113" t="str">
        <f>'2.Datos'!DD62</f>
        <v>-</v>
      </c>
      <c r="X62" s="113" t="str">
        <f>'2.Datos'!DH62</f>
        <v>-</v>
      </c>
      <c r="Y62" s="113" t="str">
        <f>'2.Datos'!DL62</f>
        <v>-</v>
      </c>
      <c r="Z62" s="113" t="str">
        <f>'2.Datos'!DP62</f>
        <v>-</v>
      </c>
      <c r="AA62" s="113" t="str">
        <f>'2.Datos'!DT62</f>
        <v>-</v>
      </c>
    </row>
    <row r="63" spans="1:27" x14ac:dyDescent="0.25">
      <c r="A63" s="153" t="str">
        <f>IF('2.Datos'!A63=""," ",'2.Datos'!A63)</f>
        <v xml:space="preserve"> </v>
      </c>
      <c r="B63" s="154" t="str">
        <f>IF('2.Datos'!F63="","",'2.Datos'!F63)</f>
        <v/>
      </c>
      <c r="C63" s="113" t="str">
        <f>'2.Datos'!X63</f>
        <v>-</v>
      </c>
      <c r="D63" s="113" t="str">
        <f>'2.Datos'!AF63</f>
        <v>-</v>
      </c>
      <c r="E63" s="113" t="str">
        <f>'2.Datos'!AJ63</f>
        <v>-</v>
      </c>
      <c r="F63" s="113" t="str">
        <f>'2.Datos'!AN63</f>
        <v>-</v>
      </c>
      <c r="G63" s="113" t="str">
        <f>'2.Datos'!AR63</f>
        <v>-</v>
      </c>
      <c r="H63" s="113" t="str">
        <f>'2.Datos'!AV63</f>
        <v>-</v>
      </c>
      <c r="I63" s="113" t="str">
        <f>'2.Datos'!AZ63</f>
        <v>-</v>
      </c>
      <c r="J63" s="113" t="str">
        <f>'2.Datos'!BD63</f>
        <v>-</v>
      </c>
      <c r="K63" s="113" t="str">
        <f>'2.Datos'!BH63</f>
        <v>-</v>
      </c>
      <c r="L63" s="113" t="str">
        <f>'2.Datos'!BL63</f>
        <v>-</v>
      </c>
      <c r="M63" s="113" t="str">
        <f>'2.Datos'!BP63</f>
        <v>-</v>
      </c>
      <c r="N63" s="113" t="str">
        <f>'2.Datos'!BT63</f>
        <v>-</v>
      </c>
      <c r="O63" s="113" t="str">
        <f>'2.Datos'!BX63</f>
        <v>-</v>
      </c>
      <c r="P63" s="113" t="str">
        <f>'2.Datos'!CB63</f>
        <v>-</v>
      </c>
      <c r="Q63" s="113" t="str">
        <f>'2.Datos'!CF63</f>
        <v>-</v>
      </c>
      <c r="R63" s="113" t="str">
        <f>'2.Datos'!CJ63</f>
        <v>-</v>
      </c>
      <c r="S63" s="113" t="str">
        <f>'2.Datos'!CN63</f>
        <v>-</v>
      </c>
      <c r="T63" s="113" t="str">
        <f>'2.Datos'!CR63</f>
        <v>-</v>
      </c>
      <c r="U63" s="113" t="str">
        <f>'2.Datos'!CV63</f>
        <v>-</v>
      </c>
      <c r="V63" s="113" t="str">
        <f>'2.Datos'!CZ63</f>
        <v>-</v>
      </c>
      <c r="W63" s="113" t="str">
        <f>'2.Datos'!DD63</f>
        <v>-</v>
      </c>
      <c r="X63" s="113" t="str">
        <f>'2.Datos'!DH63</f>
        <v>-</v>
      </c>
      <c r="Y63" s="113" t="str">
        <f>'2.Datos'!DL63</f>
        <v>-</v>
      </c>
      <c r="Z63" s="113" t="str">
        <f>'2.Datos'!DP63</f>
        <v>-</v>
      </c>
      <c r="AA63" s="113" t="str">
        <f>'2.Datos'!DT63</f>
        <v>-</v>
      </c>
    </row>
    <row r="64" spans="1:27" x14ac:dyDescent="0.25">
      <c r="A64" s="153" t="str">
        <f>IF('2.Datos'!A64=""," ",'2.Datos'!A64)</f>
        <v xml:space="preserve"> </v>
      </c>
      <c r="B64" s="154" t="str">
        <f>IF('2.Datos'!F64="","",'2.Datos'!F64)</f>
        <v/>
      </c>
      <c r="C64" s="113" t="str">
        <f>'2.Datos'!X64</f>
        <v>-</v>
      </c>
      <c r="D64" s="113" t="str">
        <f>'2.Datos'!AF64</f>
        <v>-</v>
      </c>
      <c r="E64" s="113" t="str">
        <f>'2.Datos'!AJ64</f>
        <v>-</v>
      </c>
      <c r="F64" s="113" t="str">
        <f>'2.Datos'!AN64</f>
        <v>-</v>
      </c>
      <c r="G64" s="113" t="str">
        <f>'2.Datos'!AR64</f>
        <v>-</v>
      </c>
      <c r="H64" s="113" t="str">
        <f>'2.Datos'!AV64</f>
        <v>-</v>
      </c>
      <c r="I64" s="113" t="str">
        <f>'2.Datos'!AZ64</f>
        <v>-</v>
      </c>
      <c r="J64" s="113" t="str">
        <f>'2.Datos'!BD64</f>
        <v>-</v>
      </c>
      <c r="K64" s="113" t="str">
        <f>'2.Datos'!BH64</f>
        <v>-</v>
      </c>
      <c r="L64" s="113" t="str">
        <f>'2.Datos'!BL64</f>
        <v>-</v>
      </c>
      <c r="M64" s="113" t="str">
        <f>'2.Datos'!BP64</f>
        <v>-</v>
      </c>
      <c r="N64" s="113" t="str">
        <f>'2.Datos'!BT64</f>
        <v>-</v>
      </c>
      <c r="O64" s="113" t="str">
        <f>'2.Datos'!BX64</f>
        <v>-</v>
      </c>
      <c r="P64" s="113" t="str">
        <f>'2.Datos'!CB64</f>
        <v>-</v>
      </c>
      <c r="Q64" s="113" t="str">
        <f>'2.Datos'!CF64</f>
        <v>-</v>
      </c>
      <c r="R64" s="113" t="str">
        <f>'2.Datos'!CJ64</f>
        <v>-</v>
      </c>
      <c r="S64" s="113" t="str">
        <f>'2.Datos'!CN64</f>
        <v>-</v>
      </c>
      <c r="T64" s="113" t="str">
        <f>'2.Datos'!CR64</f>
        <v>-</v>
      </c>
      <c r="U64" s="113" t="str">
        <f>'2.Datos'!CV64</f>
        <v>-</v>
      </c>
      <c r="V64" s="113" t="str">
        <f>'2.Datos'!CZ64</f>
        <v>-</v>
      </c>
      <c r="W64" s="113" t="str">
        <f>'2.Datos'!DD64</f>
        <v>-</v>
      </c>
      <c r="X64" s="113" t="str">
        <f>'2.Datos'!DH64</f>
        <v>-</v>
      </c>
      <c r="Y64" s="113" t="str">
        <f>'2.Datos'!DL64</f>
        <v>-</v>
      </c>
      <c r="Z64" s="113" t="str">
        <f>'2.Datos'!DP64</f>
        <v>-</v>
      </c>
      <c r="AA64" s="113" t="str">
        <f>'2.Datos'!DT64</f>
        <v>-</v>
      </c>
    </row>
    <row r="65" spans="1:27" x14ac:dyDescent="0.25">
      <c r="A65" s="153" t="str">
        <f>IF('2.Datos'!A65=""," ",'2.Datos'!A65)</f>
        <v xml:space="preserve"> </v>
      </c>
      <c r="B65" s="154" t="str">
        <f>IF('2.Datos'!F65="","",'2.Datos'!F65)</f>
        <v/>
      </c>
      <c r="C65" s="113" t="str">
        <f>'2.Datos'!X65</f>
        <v>-</v>
      </c>
      <c r="D65" s="113" t="str">
        <f>'2.Datos'!AF65</f>
        <v>-</v>
      </c>
      <c r="E65" s="113" t="str">
        <f>'2.Datos'!AJ65</f>
        <v>-</v>
      </c>
      <c r="F65" s="113" t="str">
        <f>'2.Datos'!AN65</f>
        <v>-</v>
      </c>
      <c r="G65" s="113" t="str">
        <f>'2.Datos'!AR65</f>
        <v>-</v>
      </c>
      <c r="H65" s="113" t="str">
        <f>'2.Datos'!AV65</f>
        <v>-</v>
      </c>
      <c r="I65" s="113" t="str">
        <f>'2.Datos'!AZ65</f>
        <v>-</v>
      </c>
      <c r="J65" s="113" t="str">
        <f>'2.Datos'!BD65</f>
        <v>-</v>
      </c>
      <c r="K65" s="113" t="str">
        <f>'2.Datos'!BH65</f>
        <v>-</v>
      </c>
      <c r="L65" s="113" t="str">
        <f>'2.Datos'!BL65</f>
        <v>-</v>
      </c>
      <c r="M65" s="113" t="str">
        <f>'2.Datos'!BP65</f>
        <v>-</v>
      </c>
      <c r="N65" s="113" t="str">
        <f>'2.Datos'!BT65</f>
        <v>-</v>
      </c>
      <c r="O65" s="113" t="str">
        <f>'2.Datos'!BX65</f>
        <v>-</v>
      </c>
      <c r="P65" s="113" t="str">
        <f>'2.Datos'!CB65</f>
        <v>-</v>
      </c>
      <c r="Q65" s="113" t="str">
        <f>'2.Datos'!CF65</f>
        <v>-</v>
      </c>
      <c r="R65" s="113" t="str">
        <f>'2.Datos'!CJ65</f>
        <v>-</v>
      </c>
      <c r="S65" s="113" t="str">
        <f>'2.Datos'!CN65</f>
        <v>-</v>
      </c>
      <c r="T65" s="113" t="str">
        <f>'2.Datos'!CR65</f>
        <v>-</v>
      </c>
      <c r="U65" s="113" t="str">
        <f>'2.Datos'!CV65</f>
        <v>-</v>
      </c>
      <c r="V65" s="113" t="str">
        <f>'2.Datos'!CZ65</f>
        <v>-</v>
      </c>
      <c r="W65" s="113" t="str">
        <f>'2.Datos'!DD65</f>
        <v>-</v>
      </c>
      <c r="X65" s="113" t="str">
        <f>'2.Datos'!DH65</f>
        <v>-</v>
      </c>
      <c r="Y65" s="113" t="str">
        <f>'2.Datos'!DL65</f>
        <v>-</v>
      </c>
      <c r="Z65" s="113" t="str">
        <f>'2.Datos'!DP65</f>
        <v>-</v>
      </c>
      <c r="AA65" s="113" t="str">
        <f>'2.Datos'!DT65</f>
        <v>-</v>
      </c>
    </row>
    <row r="66" spans="1:27" x14ac:dyDescent="0.25">
      <c r="A66" s="153" t="str">
        <f>IF('2.Datos'!A66=""," ",'2.Datos'!A66)</f>
        <v xml:space="preserve"> </v>
      </c>
      <c r="B66" s="154" t="str">
        <f>IF('2.Datos'!F66="","",'2.Datos'!F66)</f>
        <v/>
      </c>
      <c r="C66" s="113" t="str">
        <f>'2.Datos'!X66</f>
        <v>-</v>
      </c>
      <c r="D66" s="113" t="str">
        <f>'2.Datos'!AF66</f>
        <v>-</v>
      </c>
      <c r="E66" s="113" t="str">
        <f>'2.Datos'!AJ66</f>
        <v>-</v>
      </c>
      <c r="F66" s="113" t="str">
        <f>'2.Datos'!AN66</f>
        <v>-</v>
      </c>
      <c r="G66" s="113" t="str">
        <f>'2.Datos'!AR66</f>
        <v>-</v>
      </c>
      <c r="H66" s="113" t="str">
        <f>'2.Datos'!AV66</f>
        <v>-</v>
      </c>
      <c r="I66" s="113" t="str">
        <f>'2.Datos'!AZ66</f>
        <v>-</v>
      </c>
      <c r="J66" s="113" t="str">
        <f>'2.Datos'!BD66</f>
        <v>-</v>
      </c>
      <c r="K66" s="113" t="str">
        <f>'2.Datos'!BH66</f>
        <v>-</v>
      </c>
      <c r="L66" s="113" t="str">
        <f>'2.Datos'!BL66</f>
        <v>-</v>
      </c>
      <c r="M66" s="113" t="str">
        <f>'2.Datos'!BP66</f>
        <v>-</v>
      </c>
      <c r="N66" s="113" t="str">
        <f>'2.Datos'!BT66</f>
        <v>-</v>
      </c>
      <c r="O66" s="113" t="str">
        <f>'2.Datos'!BX66</f>
        <v>-</v>
      </c>
      <c r="P66" s="113" t="str">
        <f>'2.Datos'!CB66</f>
        <v>-</v>
      </c>
      <c r="Q66" s="113" t="str">
        <f>'2.Datos'!CF66</f>
        <v>-</v>
      </c>
      <c r="R66" s="113" t="str">
        <f>'2.Datos'!CJ66</f>
        <v>-</v>
      </c>
      <c r="S66" s="113" t="str">
        <f>'2.Datos'!CN66</f>
        <v>-</v>
      </c>
      <c r="T66" s="113" t="str">
        <f>'2.Datos'!CR66</f>
        <v>-</v>
      </c>
      <c r="U66" s="113" t="str">
        <f>'2.Datos'!CV66</f>
        <v>-</v>
      </c>
      <c r="V66" s="113" t="str">
        <f>'2.Datos'!CZ66</f>
        <v>-</v>
      </c>
      <c r="W66" s="113" t="str">
        <f>'2.Datos'!DD66</f>
        <v>-</v>
      </c>
      <c r="X66" s="113" t="str">
        <f>'2.Datos'!DH66</f>
        <v>-</v>
      </c>
      <c r="Y66" s="113" t="str">
        <f>'2.Datos'!DL66</f>
        <v>-</v>
      </c>
      <c r="Z66" s="113" t="str">
        <f>'2.Datos'!DP66</f>
        <v>-</v>
      </c>
      <c r="AA66" s="113" t="str">
        <f>'2.Datos'!DT66</f>
        <v>-</v>
      </c>
    </row>
    <row r="67" spans="1:27" x14ac:dyDescent="0.25">
      <c r="A67" s="153" t="str">
        <f>IF('2.Datos'!A67=""," ",'2.Datos'!A67)</f>
        <v xml:space="preserve"> </v>
      </c>
      <c r="B67" s="154" t="str">
        <f>IF('2.Datos'!F67="","",'2.Datos'!F67)</f>
        <v/>
      </c>
      <c r="C67" s="113" t="str">
        <f>'2.Datos'!X67</f>
        <v>-</v>
      </c>
      <c r="D67" s="113" t="str">
        <f>'2.Datos'!AF67</f>
        <v>-</v>
      </c>
      <c r="E67" s="113" t="str">
        <f>'2.Datos'!AJ67</f>
        <v>-</v>
      </c>
      <c r="F67" s="113" t="str">
        <f>'2.Datos'!AN67</f>
        <v>-</v>
      </c>
      <c r="G67" s="113" t="str">
        <f>'2.Datos'!AR67</f>
        <v>-</v>
      </c>
      <c r="H67" s="113" t="str">
        <f>'2.Datos'!AV67</f>
        <v>-</v>
      </c>
      <c r="I67" s="113" t="str">
        <f>'2.Datos'!AZ67</f>
        <v>-</v>
      </c>
      <c r="J67" s="113" t="str">
        <f>'2.Datos'!BD67</f>
        <v>-</v>
      </c>
      <c r="K67" s="113" t="str">
        <f>'2.Datos'!BH67</f>
        <v>-</v>
      </c>
      <c r="L67" s="113" t="str">
        <f>'2.Datos'!BL67</f>
        <v>-</v>
      </c>
      <c r="M67" s="113" t="str">
        <f>'2.Datos'!BP67</f>
        <v>-</v>
      </c>
      <c r="N67" s="113" t="str">
        <f>'2.Datos'!BT67</f>
        <v>-</v>
      </c>
      <c r="O67" s="113" t="str">
        <f>'2.Datos'!BX67</f>
        <v>-</v>
      </c>
      <c r="P67" s="113" t="str">
        <f>'2.Datos'!CB67</f>
        <v>-</v>
      </c>
      <c r="Q67" s="113" t="str">
        <f>'2.Datos'!CF67</f>
        <v>-</v>
      </c>
      <c r="R67" s="113" t="str">
        <f>'2.Datos'!CJ67</f>
        <v>-</v>
      </c>
      <c r="S67" s="113" t="str">
        <f>'2.Datos'!CN67</f>
        <v>-</v>
      </c>
      <c r="T67" s="113" t="str">
        <f>'2.Datos'!CR67</f>
        <v>-</v>
      </c>
      <c r="U67" s="113" t="str">
        <f>'2.Datos'!CV67</f>
        <v>-</v>
      </c>
      <c r="V67" s="113" t="str">
        <f>'2.Datos'!CZ67</f>
        <v>-</v>
      </c>
      <c r="W67" s="113" t="str">
        <f>'2.Datos'!DD67</f>
        <v>-</v>
      </c>
      <c r="X67" s="113" t="str">
        <f>'2.Datos'!DH67</f>
        <v>-</v>
      </c>
      <c r="Y67" s="113" t="str">
        <f>'2.Datos'!DL67</f>
        <v>-</v>
      </c>
      <c r="Z67" s="113" t="str">
        <f>'2.Datos'!DP67</f>
        <v>-</v>
      </c>
      <c r="AA67" s="113" t="str">
        <f>'2.Datos'!DT67</f>
        <v>-</v>
      </c>
    </row>
    <row r="68" spans="1:27" x14ac:dyDescent="0.25">
      <c r="A68" s="153" t="str">
        <f>IF('2.Datos'!A68=""," ",'2.Datos'!A68)</f>
        <v xml:space="preserve"> </v>
      </c>
      <c r="B68" s="154" t="str">
        <f>IF('2.Datos'!F68="","",'2.Datos'!F68)</f>
        <v/>
      </c>
      <c r="C68" s="113" t="str">
        <f>'2.Datos'!X68</f>
        <v>-</v>
      </c>
      <c r="D68" s="113" t="str">
        <f>'2.Datos'!AF68</f>
        <v>-</v>
      </c>
      <c r="E68" s="113" t="str">
        <f>'2.Datos'!AJ68</f>
        <v>-</v>
      </c>
      <c r="F68" s="113" t="str">
        <f>'2.Datos'!AN68</f>
        <v>-</v>
      </c>
      <c r="G68" s="113" t="str">
        <f>'2.Datos'!AR68</f>
        <v>-</v>
      </c>
      <c r="H68" s="113" t="str">
        <f>'2.Datos'!AV68</f>
        <v>-</v>
      </c>
      <c r="I68" s="113" t="str">
        <f>'2.Datos'!AZ68</f>
        <v>-</v>
      </c>
      <c r="J68" s="113" t="str">
        <f>'2.Datos'!BD68</f>
        <v>-</v>
      </c>
      <c r="K68" s="113" t="str">
        <f>'2.Datos'!BH68</f>
        <v>-</v>
      </c>
      <c r="L68" s="113" t="str">
        <f>'2.Datos'!BL68</f>
        <v>-</v>
      </c>
      <c r="M68" s="113" t="str">
        <f>'2.Datos'!BP68</f>
        <v>-</v>
      </c>
      <c r="N68" s="113" t="str">
        <f>'2.Datos'!BT68</f>
        <v>-</v>
      </c>
      <c r="O68" s="113" t="str">
        <f>'2.Datos'!BX68</f>
        <v>-</v>
      </c>
      <c r="P68" s="113" t="str">
        <f>'2.Datos'!CB68</f>
        <v>-</v>
      </c>
      <c r="Q68" s="113" t="str">
        <f>'2.Datos'!CF68</f>
        <v>-</v>
      </c>
      <c r="R68" s="113" t="str">
        <f>'2.Datos'!CJ68</f>
        <v>-</v>
      </c>
      <c r="S68" s="113" t="str">
        <f>'2.Datos'!CN68</f>
        <v>-</v>
      </c>
      <c r="T68" s="113" t="str">
        <f>'2.Datos'!CR68</f>
        <v>-</v>
      </c>
      <c r="U68" s="113" t="str">
        <f>'2.Datos'!CV68</f>
        <v>-</v>
      </c>
      <c r="V68" s="113" t="str">
        <f>'2.Datos'!CZ68</f>
        <v>-</v>
      </c>
      <c r="W68" s="113" t="str">
        <f>'2.Datos'!DD68</f>
        <v>-</v>
      </c>
      <c r="X68" s="113" t="str">
        <f>'2.Datos'!DH68</f>
        <v>-</v>
      </c>
      <c r="Y68" s="113" t="str">
        <f>'2.Datos'!DL68</f>
        <v>-</v>
      </c>
      <c r="Z68" s="113" t="str">
        <f>'2.Datos'!DP68</f>
        <v>-</v>
      </c>
      <c r="AA68" s="113" t="str">
        <f>'2.Datos'!DT68</f>
        <v>-</v>
      </c>
    </row>
    <row r="69" spans="1:27" x14ac:dyDescent="0.25">
      <c r="A69" s="153" t="str">
        <f>IF('2.Datos'!A69=""," ",'2.Datos'!A69)</f>
        <v xml:space="preserve"> </v>
      </c>
      <c r="B69" s="154" t="str">
        <f>IF('2.Datos'!F69="","",'2.Datos'!F69)</f>
        <v/>
      </c>
      <c r="C69" s="113" t="str">
        <f>'2.Datos'!X69</f>
        <v>-</v>
      </c>
      <c r="D69" s="113" t="str">
        <f>'2.Datos'!AF69</f>
        <v>-</v>
      </c>
      <c r="E69" s="113" t="str">
        <f>'2.Datos'!AJ69</f>
        <v>-</v>
      </c>
      <c r="F69" s="113" t="str">
        <f>'2.Datos'!AN69</f>
        <v>-</v>
      </c>
      <c r="G69" s="113" t="str">
        <f>'2.Datos'!AR69</f>
        <v>-</v>
      </c>
      <c r="H69" s="113" t="str">
        <f>'2.Datos'!AV69</f>
        <v>-</v>
      </c>
      <c r="I69" s="113" t="str">
        <f>'2.Datos'!AZ69</f>
        <v>-</v>
      </c>
      <c r="J69" s="113" t="str">
        <f>'2.Datos'!BD69</f>
        <v>-</v>
      </c>
      <c r="K69" s="113" t="str">
        <f>'2.Datos'!BH69</f>
        <v>-</v>
      </c>
      <c r="L69" s="113" t="str">
        <f>'2.Datos'!BL69</f>
        <v>-</v>
      </c>
      <c r="M69" s="113" t="str">
        <f>'2.Datos'!BP69</f>
        <v>-</v>
      </c>
      <c r="N69" s="113" t="str">
        <f>'2.Datos'!BT69</f>
        <v>-</v>
      </c>
      <c r="O69" s="113" t="str">
        <f>'2.Datos'!BX69</f>
        <v>-</v>
      </c>
      <c r="P69" s="113" t="str">
        <f>'2.Datos'!CB69</f>
        <v>-</v>
      </c>
      <c r="Q69" s="113" t="str">
        <f>'2.Datos'!CF69</f>
        <v>-</v>
      </c>
      <c r="R69" s="113" t="str">
        <f>'2.Datos'!CJ69</f>
        <v>-</v>
      </c>
      <c r="S69" s="113" t="str">
        <f>'2.Datos'!CN69</f>
        <v>-</v>
      </c>
      <c r="T69" s="113" t="str">
        <f>'2.Datos'!CR69</f>
        <v>-</v>
      </c>
      <c r="U69" s="113" t="str">
        <f>'2.Datos'!CV69</f>
        <v>-</v>
      </c>
      <c r="V69" s="113" t="str">
        <f>'2.Datos'!CZ69</f>
        <v>-</v>
      </c>
      <c r="W69" s="113" t="str">
        <f>'2.Datos'!DD69</f>
        <v>-</v>
      </c>
      <c r="X69" s="113" t="str">
        <f>'2.Datos'!DH69</f>
        <v>-</v>
      </c>
      <c r="Y69" s="113" t="str">
        <f>'2.Datos'!DL69</f>
        <v>-</v>
      </c>
      <c r="Z69" s="113" t="str">
        <f>'2.Datos'!DP69</f>
        <v>-</v>
      </c>
      <c r="AA69" s="113" t="str">
        <f>'2.Datos'!DT69</f>
        <v>-</v>
      </c>
    </row>
    <row r="70" spans="1:27" x14ac:dyDescent="0.25">
      <c r="A70" s="153" t="str">
        <f>IF('2.Datos'!A70=""," ",'2.Datos'!A70)</f>
        <v xml:space="preserve"> </v>
      </c>
      <c r="B70" s="154" t="str">
        <f>IF('2.Datos'!F70="","",'2.Datos'!F70)</f>
        <v/>
      </c>
      <c r="C70" s="113" t="str">
        <f>'2.Datos'!X70</f>
        <v>-</v>
      </c>
      <c r="D70" s="113" t="str">
        <f>'2.Datos'!AF70</f>
        <v>-</v>
      </c>
      <c r="E70" s="113" t="str">
        <f>'2.Datos'!AJ70</f>
        <v>-</v>
      </c>
      <c r="F70" s="113" t="str">
        <f>'2.Datos'!AN70</f>
        <v>-</v>
      </c>
      <c r="G70" s="113" t="str">
        <f>'2.Datos'!AR70</f>
        <v>-</v>
      </c>
      <c r="H70" s="113" t="str">
        <f>'2.Datos'!AV70</f>
        <v>-</v>
      </c>
      <c r="I70" s="113" t="str">
        <f>'2.Datos'!AZ70</f>
        <v>-</v>
      </c>
      <c r="J70" s="113" t="str">
        <f>'2.Datos'!BD70</f>
        <v>-</v>
      </c>
      <c r="K70" s="113" t="str">
        <f>'2.Datos'!BH70</f>
        <v>-</v>
      </c>
      <c r="L70" s="113" t="str">
        <f>'2.Datos'!BL70</f>
        <v>-</v>
      </c>
      <c r="M70" s="113" t="str">
        <f>'2.Datos'!BP70</f>
        <v>-</v>
      </c>
      <c r="N70" s="113" t="str">
        <f>'2.Datos'!BT70</f>
        <v>-</v>
      </c>
      <c r="O70" s="113" t="str">
        <f>'2.Datos'!BX70</f>
        <v>-</v>
      </c>
      <c r="P70" s="113" t="str">
        <f>'2.Datos'!CB70</f>
        <v>-</v>
      </c>
      <c r="Q70" s="113" t="str">
        <f>'2.Datos'!CF70</f>
        <v>-</v>
      </c>
      <c r="R70" s="113" t="str">
        <f>'2.Datos'!CJ70</f>
        <v>-</v>
      </c>
      <c r="S70" s="113" t="str">
        <f>'2.Datos'!CN70</f>
        <v>-</v>
      </c>
      <c r="T70" s="113" t="str">
        <f>'2.Datos'!CR70</f>
        <v>-</v>
      </c>
      <c r="U70" s="113" t="str">
        <f>'2.Datos'!CV70</f>
        <v>-</v>
      </c>
      <c r="V70" s="113" t="str">
        <f>'2.Datos'!CZ70</f>
        <v>-</v>
      </c>
      <c r="W70" s="113" t="str">
        <f>'2.Datos'!DD70</f>
        <v>-</v>
      </c>
      <c r="X70" s="113" t="str">
        <f>'2.Datos'!DH70</f>
        <v>-</v>
      </c>
      <c r="Y70" s="113" t="str">
        <f>'2.Datos'!DL70</f>
        <v>-</v>
      </c>
      <c r="Z70" s="113" t="str">
        <f>'2.Datos'!DP70</f>
        <v>-</v>
      </c>
      <c r="AA70" s="113" t="str">
        <f>'2.Datos'!DT70</f>
        <v>-</v>
      </c>
    </row>
    <row r="71" spans="1:27" x14ac:dyDescent="0.25">
      <c r="A71" s="153" t="str">
        <f>IF('2.Datos'!A71=""," ",'2.Datos'!A71)</f>
        <v xml:space="preserve"> </v>
      </c>
      <c r="B71" s="154" t="str">
        <f>IF('2.Datos'!F71="","",'2.Datos'!F71)</f>
        <v/>
      </c>
      <c r="C71" s="113" t="str">
        <f>'2.Datos'!X71</f>
        <v>-</v>
      </c>
      <c r="D71" s="113" t="str">
        <f>'2.Datos'!AF71</f>
        <v>-</v>
      </c>
      <c r="E71" s="113" t="str">
        <f>'2.Datos'!AJ71</f>
        <v>-</v>
      </c>
      <c r="F71" s="113" t="str">
        <f>'2.Datos'!AN71</f>
        <v>-</v>
      </c>
      <c r="G71" s="113" t="str">
        <f>'2.Datos'!AR71</f>
        <v>-</v>
      </c>
      <c r="H71" s="113" t="str">
        <f>'2.Datos'!AV71</f>
        <v>-</v>
      </c>
      <c r="I71" s="113" t="str">
        <f>'2.Datos'!AZ71</f>
        <v>-</v>
      </c>
      <c r="J71" s="113" t="str">
        <f>'2.Datos'!BD71</f>
        <v>-</v>
      </c>
      <c r="K71" s="113" t="str">
        <f>'2.Datos'!BH71</f>
        <v>-</v>
      </c>
      <c r="L71" s="113" t="str">
        <f>'2.Datos'!BL71</f>
        <v>-</v>
      </c>
      <c r="M71" s="113" t="str">
        <f>'2.Datos'!BP71</f>
        <v>-</v>
      </c>
      <c r="N71" s="113" t="str">
        <f>'2.Datos'!BT71</f>
        <v>-</v>
      </c>
      <c r="O71" s="113" t="str">
        <f>'2.Datos'!BX71</f>
        <v>-</v>
      </c>
      <c r="P71" s="113" t="str">
        <f>'2.Datos'!CB71</f>
        <v>-</v>
      </c>
      <c r="Q71" s="113" t="str">
        <f>'2.Datos'!CF71</f>
        <v>-</v>
      </c>
      <c r="R71" s="113" t="str">
        <f>'2.Datos'!CJ71</f>
        <v>-</v>
      </c>
      <c r="S71" s="113" t="str">
        <f>'2.Datos'!CN71</f>
        <v>-</v>
      </c>
      <c r="T71" s="113" t="str">
        <f>'2.Datos'!CR71</f>
        <v>-</v>
      </c>
      <c r="U71" s="113" t="str">
        <f>'2.Datos'!CV71</f>
        <v>-</v>
      </c>
      <c r="V71" s="113" t="str">
        <f>'2.Datos'!CZ71</f>
        <v>-</v>
      </c>
      <c r="W71" s="113" t="str">
        <f>'2.Datos'!DD71</f>
        <v>-</v>
      </c>
      <c r="X71" s="113" t="str">
        <f>'2.Datos'!DH71</f>
        <v>-</v>
      </c>
      <c r="Y71" s="113" t="str">
        <f>'2.Datos'!DL71</f>
        <v>-</v>
      </c>
      <c r="Z71" s="113" t="str">
        <f>'2.Datos'!DP71</f>
        <v>-</v>
      </c>
      <c r="AA71" s="113" t="str">
        <f>'2.Datos'!DT71</f>
        <v>-</v>
      </c>
    </row>
    <row r="72" spans="1:27" x14ac:dyDescent="0.25">
      <c r="A72" s="153" t="str">
        <f>IF('2.Datos'!A72=""," ",'2.Datos'!A72)</f>
        <v xml:space="preserve"> </v>
      </c>
      <c r="B72" s="154" t="str">
        <f>IF('2.Datos'!F72="","",'2.Datos'!F72)</f>
        <v/>
      </c>
      <c r="C72" s="113" t="str">
        <f>'2.Datos'!X72</f>
        <v>-</v>
      </c>
      <c r="D72" s="113" t="str">
        <f>'2.Datos'!AF72</f>
        <v>-</v>
      </c>
      <c r="E72" s="113" t="str">
        <f>'2.Datos'!AJ72</f>
        <v>-</v>
      </c>
      <c r="F72" s="113" t="str">
        <f>'2.Datos'!AN72</f>
        <v>-</v>
      </c>
      <c r="G72" s="113" t="str">
        <f>'2.Datos'!AR72</f>
        <v>-</v>
      </c>
      <c r="H72" s="113" t="str">
        <f>'2.Datos'!AV72</f>
        <v>-</v>
      </c>
      <c r="I72" s="113" t="str">
        <f>'2.Datos'!AZ72</f>
        <v>-</v>
      </c>
      <c r="J72" s="113" t="str">
        <f>'2.Datos'!BD72</f>
        <v>-</v>
      </c>
      <c r="K72" s="113" t="str">
        <f>'2.Datos'!BH72</f>
        <v>-</v>
      </c>
      <c r="L72" s="113" t="str">
        <f>'2.Datos'!BL72</f>
        <v>-</v>
      </c>
      <c r="M72" s="113" t="str">
        <f>'2.Datos'!BP72</f>
        <v>-</v>
      </c>
      <c r="N72" s="113" t="str">
        <f>'2.Datos'!BT72</f>
        <v>-</v>
      </c>
      <c r="O72" s="113" t="str">
        <f>'2.Datos'!BX72</f>
        <v>-</v>
      </c>
      <c r="P72" s="113" t="str">
        <f>'2.Datos'!CB72</f>
        <v>-</v>
      </c>
      <c r="Q72" s="113" t="str">
        <f>'2.Datos'!CF72</f>
        <v>-</v>
      </c>
      <c r="R72" s="113" t="str">
        <f>'2.Datos'!CJ72</f>
        <v>-</v>
      </c>
      <c r="S72" s="113" t="str">
        <f>'2.Datos'!CN72</f>
        <v>-</v>
      </c>
      <c r="T72" s="113" t="str">
        <f>'2.Datos'!CR72</f>
        <v>-</v>
      </c>
      <c r="U72" s="113" t="str">
        <f>'2.Datos'!CV72</f>
        <v>-</v>
      </c>
      <c r="V72" s="113" t="str">
        <f>'2.Datos'!CZ72</f>
        <v>-</v>
      </c>
      <c r="W72" s="113" t="str">
        <f>'2.Datos'!DD72</f>
        <v>-</v>
      </c>
      <c r="X72" s="113" t="str">
        <f>'2.Datos'!DH72</f>
        <v>-</v>
      </c>
      <c r="Y72" s="113" t="str">
        <f>'2.Datos'!DL72</f>
        <v>-</v>
      </c>
      <c r="Z72" s="113" t="str">
        <f>'2.Datos'!DP72</f>
        <v>-</v>
      </c>
      <c r="AA72" s="113" t="str">
        <f>'2.Datos'!DT72</f>
        <v>-</v>
      </c>
    </row>
    <row r="73" spans="1:27" x14ac:dyDescent="0.25">
      <c r="A73" s="153" t="str">
        <f>IF('2.Datos'!A73=""," ",'2.Datos'!A73)</f>
        <v xml:space="preserve"> </v>
      </c>
      <c r="B73" s="154" t="str">
        <f>IF('2.Datos'!F73="","",'2.Datos'!F73)</f>
        <v/>
      </c>
      <c r="C73" s="113" t="str">
        <f>'2.Datos'!X73</f>
        <v>-</v>
      </c>
      <c r="D73" s="113" t="str">
        <f>'2.Datos'!AF73</f>
        <v>-</v>
      </c>
      <c r="E73" s="113" t="str">
        <f>'2.Datos'!AJ73</f>
        <v>-</v>
      </c>
      <c r="F73" s="113" t="str">
        <f>'2.Datos'!AN73</f>
        <v>-</v>
      </c>
      <c r="G73" s="113" t="str">
        <f>'2.Datos'!AR73</f>
        <v>-</v>
      </c>
      <c r="H73" s="113" t="str">
        <f>'2.Datos'!AV73</f>
        <v>-</v>
      </c>
      <c r="I73" s="113" t="str">
        <f>'2.Datos'!AZ73</f>
        <v>-</v>
      </c>
      <c r="J73" s="113" t="str">
        <f>'2.Datos'!BD73</f>
        <v>-</v>
      </c>
      <c r="K73" s="113" t="str">
        <f>'2.Datos'!BH73</f>
        <v>-</v>
      </c>
      <c r="L73" s="113" t="str">
        <f>'2.Datos'!BL73</f>
        <v>-</v>
      </c>
      <c r="M73" s="113" t="str">
        <f>'2.Datos'!BP73</f>
        <v>-</v>
      </c>
      <c r="N73" s="113" t="str">
        <f>'2.Datos'!BT73</f>
        <v>-</v>
      </c>
      <c r="O73" s="113" t="str">
        <f>'2.Datos'!BX73</f>
        <v>-</v>
      </c>
      <c r="P73" s="113" t="str">
        <f>'2.Datos'!CB73</f>
        <v>-</v>
      </c>
      <c r="Q73" s="113" t="str">
        <f>'2.Datos'!CF73</f>
        <v>-</v>
      </c>
      <c r="R73" s="113" t="str">
        <f>'2.Datos'!CJ73</f>
        <v>-</v>
      </c>
      <c r="S73" s="113" t="str">
        <f>'2.Datos'!CN73</f>
        <v>-</v>
      </c>
      <c r="T73" s="113" t="str">
        <f>'2.Datos'!CR73</f>
        <v>-</v>
      </c>
      <c r="U73" s="113" t="str">
        <f>'2.Datos'!CV73</f>
        <v>-</v>
      </c>
      <c r="V73" s="113" t="str">
        <f>'2.Datos'!CZ73</f>
        <v>-</v>
      </c>
      <c r="W73" s="113" t="str">
        <f>'2.Datos'!DD73</f>
        <v>-</v>
      </c>
      <c r="X73" s="113" t="str">
        <f>'2.Datos'!DH73</f>
        <v>-</v>
      </c>
      <c r="Y73" s="113" t="str">
        <f>'2.Datos'!DL73</f>
        <v>-</v>
      </c>
      <c r="Z73" s="113" t="str">
        <f>'2.Datos'!DP73</f>
        <v>-</v>
      </c>
      <c r="AA73" s="113" t="str">
        <f>'2.Datos'!DT73</f>
        <v>-</v>
      </c>
    </row>
    <row r="74" spans="1:27" x14ac:dyDescent="0.25">
      <c r="A74" s="153" t="str">
        <f>IF('2.Datos'!A74=""," ",'2.Datos'!A74)</f>
        <v xml:space="preserve"> </v>
      </c>
      <c r="B74" s="154" t="str">
        <f>IF('2.Datos'!F74="","",'2.Datos'!F74)</f>
        <v/>
      </c>
      <c r="C74" s="113" t="str">
        <f>'2.Datos'!X74</f>
        <v>-</v>
      </c>
      <c r="D74" s="113" t="str">
        <f>'2.Datos'!AF74</f>
        <v>-</v>
      </c>
      <c r="E74" s="113" t="str">
        <f>'2.Datos'!AJ74</f>
        <v>-</v>
      </c>
      <c r="F74" s="113" t="str">
        <f>'2.Datos'!AN74</f>
        <v>-</v>
      </c>
      <c r="G74" s="113" t="str">
        <f>'2.Datos'!AR74</f>
        <v>-</v>
      </c>
      <c r="H74" s="113" t="str">
        <f>'2.Datos'!AV74</f>
        <v>-</v>
      </c>
      <c r="I74" s="113" t="str">
        <f>'2.Datos'!AZ74</f>
        <v>-</v>
      </c>
      <c r="J74" s="113" t="str">
        <f>'2.Datos'!BD74</f>
        <v>-</v>
      </c>
      <c r="K74" s="113" t="str">
        <f>'2.Datos'!BH74</f>
        <v>-</v>
      </c>
      <c r="L74" s="113" t="str">
        <f>'2.Datos'!BL74</f>
        <v>-</v>
      </c>
      <c r="M74" s="113" t="str">
        <f>'2.Datos'!BP74</f>
        <v>-</v>
      </c>
      <c r="N74" s="113" t="str">
        <f>'2.Datos'!BT74</f>
        <v>-</v>
      </c>
      <c r="O74" s="113" t="str">
        <f>'2.Datos'!BX74</f>
        <v>-</v>
      </c>
      <c r="P74" s="113" t="str">
        <f>'2.Datos'!CB74</f>
        <v>-</v>
      </c>
      <c r="Q74" s="113" t="str">
        <f>'2.Datos'!CF74</f>
        <v>-</v>
      </c>
      <c r="R74" s="113" t="str">
        <f>'2.Datos'!CJ74</f>
        <v>-</v>
      </c>
      <c r="S74" s="113" t="str">
        <f>'2.Datos'!CN74</f>
        <v>-</v>
      </c>
      <c r="T74" s="113" t="str">
        <f>'2.Datos'!CR74</f>
        <v>-</v>
      </c>
      <c r="U74" s="113" t="str">
        <f>'2.Datos'!CV74</f>
        <v>-</v>
      </c>
      <c r="V74" s="113" t="str">
        <f>'2.Datos'!CZ74</f>
        <v>-</v>
      </c>
      <c r="W74" s="113" t="str">
        <f>'2.Datos'!DD74</f>
        <v>-</v>
      </c>
      <c r="X74" s="113" t="str">
        <f>'2.Datos'!DH74</f>
        <v>-</v>
      </c>
      <c r="Y74" s="113" t="str">
        <f>'2.Datos'!DL74</f>
        <v>-</v>
      </c>
      <c r="Z74" s="113" t="str">
        <f>'2.Datos'!DP74</f>
        <v>-</v>
      </c>
      <c r="AA74" s="113" t="str">
        <f>'2.Datos'!DT74</f>
        <v>-</v>
      </c>
    </row>
    <row r="75" spans="1:27" x14ac:dyDescent="0.25">
      <c r="A75" s="153" t="str">
        <f>IF('2.Datos'!A75=""," ",'2.Datos'!A75)</f>
        <v xml:space="preserve"> </v>
      </c>
      <c r="B75" s="154" t="str">
        <f>IF('2.Datos'!F75="","",'2.Datos'!F75)</f>
        <v/>
      </c>
      <c r="C75" s="113" t="str">
        <f>'2.Datos'!X75</f>
        <v>-</v>
      </c>
      <c r="D75" s="113" t="str">
        <f>'2.Datos'!AF75</f>
        <v>-</v>
      </c>
      <c r="E75" s="113" t="str">
        <f>'2.Datos'!AJ75</f>
        <v>-</v>
      </c>
      <c r="F75" s="113" t="str">
        <f>'2.Datos'!AN75</f>
        <v>-</v>
      </c>
      <c r="G75" s="113" t="str">
        <f>'2.Datos'!AR75</f>
        <v>-</v>
      </c>
      <c r="H75" s="113" t="str">
        <f>'2.Datos'!AV75</f>
        <v>-</v>
      </c>
      <c r="I75" s="113" t="str">
        <f>'2.Datos'!AZ75</f>
        <v>-</v>
      </c>
      <c r="J75" s="113" t="str">
        <f>'2.Datos'!BD75</f>
        <v>-</v>
      </c>
      <c r="K75" s="113" t="str">
        <f>'2.Datos'!BH75</f>
        <v>-</v>
      </c>
      <c r="L75" s="113" t="str">
        <f>'2.Datos'!BL75</f>
        <v>-</v>
      </c>
      <c r="M75" s="113" t="str">
        <f>'2.Datos'!BP75</f>
        <v>-</v>
      </c>
      <c r="N75" s="113" t="str">
        <f>'2.Datos'!BT75</f>
        <v>-</v>
      </c>
      <c r="O75" s="113" t="str">
        <f>'2.Datos'!BX75</f>
        <v>-</v>
      </c>
      <c r="P75" s="113" t="str">
        <f>'2.Datos'!CB75</f>
        <v>-</v>
      </c>
      <c r="Q75" s="113" t="str">
        <f>'2.Datos'!CF75</f>
        <v>-</v>
      </c>
      <c r="R75" s="113" t="str">
        <f>'2.Datos'!CJ75</f>
        <v>-</v>
      </c>
      <c r="S75" s="113" t="str">
        <f>'2.Datos'!CN75</f>
        <v>-</v>
      </c>
      <c r="T75" s="113" t="str">
        <f>'2.Datos'!CR75</f>
        <v>-</v>
      </c>
      <c r="U75" s="113" t="str">
        <f>'2.Datos'!CV75</f>
        <v>-</v>
      </c>
      <c r="V75" s="113" t="str">
        <f>'2.Datos'!CZ75</f>
        <v>-</v>
      </c>
      <c r="W75" s="113" t="str">
        <f>'2.Datos'!DD75</f>
        <v>-</v>
      </c>
      <c r="X75" s="113" t="str">
        <f>'2.Datos'!DH75</f>
        <v>-</v>
      </c>
      <c r="Y75" s="113" t="str">
        <f>'2.Datos'!DL75</f>
        <v>-</v>
      </c>
      <c r="Z75" s="113" t="str">
        <f>'2.Datos'!DP75</f>
        <v>-</v>
      </c>
      <c r="AA75" s="113" t="str">
        <f>'2.Datos'!DT75</f>
        <v>-</v>
      </c>
    </row>
    <row r="76" spans="1:27" x14ac:dyDescent="0.25">
      <c r="A76" s="153" t="str">
        <f>IF('2.Datos'!A76=""," ",'2.Datos'!A76)</f>
        <v xml:space="preserve"> </v>
      </c>
      <c r="B76" s="154" t="str">
        <f>IF('2.Datos'!F76="","",'2.Datos'!F76)</f>
        <v/>
      </c>
      <c r="C76" s="113" t="str">
        <f>'2.Datos'!X76</f>
        <v>-</v>
      </c>
      <c r="D76" s="113" t="str">
        <f>'2.Datos'!AF76</f>
        <v>-</v>
      </c>
      <c r="E76" s="113" t="str">
        <f>'2.Datos'!AJ76</f>
        <v>-</v>
      </c>
      <c r="F76" s="113" t="str">
        <f>'2.Datos'!AN76</f>
        <v>-</v>
      </c>
      <c r="G76" s="113" t="str">
        <f>'2.Datos'!AR76</f>
        <v>-</v>
      </c>
      <c r="H76" s="113" t="str">
        <f>'2.Datos'!AV76</f>
        <v>-</v>
      </c>
      <c r="I76" s="113" t="str">
        <f>'2.Datos'!AZ76</f>
        <v>-</v>
      </c>
      <c r="J76" s="113" t="str">
        <f>'2.Datos'!BD76</f>
        <v>-</v>
      </c>
      <c r="K76" s="113" t="str">
        <f>'2.Datos'!BH76</f>
        <v>-</v>
      </c>
      <c r="L76" s="113" t="str">
        <f>'2.Datos'!BL76</f>
        <v>-</v>
      </c>
      <c r="M76" s="113" t="str">
        <f>'2.Datos'!BP76</f>
        <v>-</v>
      </c>
      <c r="N76" s="113" t="str">
        <f>'2.Datos'!BT76</f>
        <v>-</v>
      </c>
      <c r="O76" s="113" t="str">
        <f>'2.Datos'!BX76</f>
        <v>-</v>
      </c>
      <c r="P76" s="113" t="str">
        <f>'2.Datos'!CB76</f>
        <v>-</v>
      </c>
      <c r="Q76" s="113" t="str">
        <f>'2.Datos'!CF76</f>
        <v>-</v>
      </c>
      <c r="R76" s="113" t="str">
        <f>'2.Datos'!CJ76</f>
        <v>-</v>
      </c>
      <c r="S76" s="113" t="str">
        <f>'2.Datos'!CN76</f>
        <v>-</v>
      </c>
      <c r="T76" s="113" t="str">
        <f>'2.Datos'!CR76</f>
        <v>-</v>
      </c>
      <c r="U76" s="113" t="str">
        <f>'2.Datos'!CV76</f>
        <v>-</v>
      </c>
      <c r="V76" s="113" t="str">
        <f>'2.Datos'!CZ76</f>
        <v>-</v>
      </c>
      <c r="W76" s="113" t="str">
        <f>'2.Datos'!DD76</f>
        <v>-</v>
      </c>
      <c r="X76" s="113" t="str">
        <f>'2.Datos'!DH76</f>
        <v>-</v>
      </c>
      <c r="Y76" s="113" t="str">
        <f>'2.Datos'!DL76</f>
        <v>-</v>
      </c>
      <c r="Z76" s="113" t="str">
        <f>'2.Datos'!DP76</f>
        <v>-</v>
      </c>
      <c r="AA76" s="113" t="str">
        <f>'2.Datos'!DT76</f>
        <v>-</v>
      </c>
    </row>
    <row r="77" spans="1:27" x14ac:dyDescent="0.25">
      <c r="A77" s="153" t="str">
        <f>IF('2.Datos'!A77=""," ",'2.Datos'!A77)</f>
        <v xml:space="preserve"> </v>
      </c>
      <c r="B77" s="154" t="str">
        <f>IF('2.Datos'!F77="","",'2.Datos'!F77)</f>
        <v/>
      </c>
      <c r="C77" s="113" t="str">
        <f>'2.Datos'!X77</f>
        <v>-</v>
      </c>
      <c r="D77" s="113" t="str">
        <f>'2.Datos'!AF77</f>
        <v>-</v>
      </c>
      <c r="E77" s="113" t="str">
        <f>'2.Datos'!AJ77</f>
        <v>-</v>
      </c>
      <c r="F77" s="113" t="str">
        <f>'2.Datos'!AN77</f>
        <v>-</v>
      </c>
      <c r="G77" s="113" t="str">
        <f>'2.Datos'!AR77</f>
        <v>-</v>
      </c>
      <c r="H77" s="113" t="str">
        <f>'2.Datos'!AV77</f>
        <v>-</v>
      </c>
      <c r="I77" s="113" t="str">
        <f>'2.Datos'!AZ77</f>
        <v>-</v>
      </c>
      <c r="J77" s="113" t="str">
        <f>'2.Datos'!BD77</f>
        <v>-</v>
      </c>
      <c r="K77" s="113" t="str">
        <f>'2.Datos'!BH77</f>
        <v>-</v>
      </c>
      <c r="L77" s="113" t="str">
        <f>'2.Datos'!BL77</f>
        <v>-</v>
      </c>
      <c r="M77" s="113" t="str">
        <f>'2.Datos'!BP77</f>
        <v>-</v>
      </c>
      <c r="N77" s="113" t="str">
        <f>'2.Datos'!BT77</f>
        <v>-</v>
      </c>
      <c r="O77" s="113" t="str">
        <f>'2.Datos'!BX77</f>
        <v>-</v>
      </c>
      <c r="P77" s="113" t="str">
        <f>'2.Datos'!CB77</f>
        <v>-</v>
      </c>
      <c r="Q77" s="113" t="str">
        <f>'2.Datos'!CF77</f>
        <v>-</v>
      </c>
      <c r="R77" s="113" t="str">
        <f>'2.Datos'!CJ77</f>
        <v>-</v>
      </c>
      <c r="S77" s="113" t="str">
        <f>'2.Datos'!CN77</f>
        <v>-</v>
      </c>
      <c r="T77" s="113" t="str">
        <f>'2.Datos'!CR77</f>
        <v>-</v>
      </c>
      <c r="U77" s="113" t="str">
        <f>'2.Datos'!CV77</f>
        <v>-</v>
      </c>
      <c r="V77" s="113" t="str">
        <f>'2.Datos'!CZ77</f>
        <v>-</v>
      </c>
      <c r="W77" s="113" t="str">
        <f>'2.Datos'!DD77</f>
        <v>-</v>
      </c>
      <c r="X77" s="113" t="str">
        <f>'2.Datos'!DH77</f>
        <v>-</v>
      </c>
      <c r="Y77" s="113" t="str">
        <f>'2.Datos'!DL77</f>
        <v>-</v>
      </c>
      <c r="Z77" s="113" t="str">
        <f>'2.Datos'!DP77</f>
        <v>-</v>
      </c>
      <c r="AA77" s="113" t="str">
        <f>'2.Datos'!DT77</f>
        <v>-</v>
      </c>
    </row>
    <row r="78" spans="1:27" x14ac:dyDescent="0.25">
      <c r="A78" s="153" t="str">
        <f>IF('2.Datos'!A78=""," ",'2.Datos'!A78)</f>
        <v xml:space="preserve"> </v>
      </c>
      <c r="B78" s="154" t="str">
        <f>IF('2.Datos'!F78="","",'2.Datos'!F78)</f>
        <v/>
      </c>
      <c r="C78" s="113" t="str">
        <f>'2.Datos'!X78</f>
        <v>-</v>
      </c>
      <c r="D78" s="113" t="str">
        <f>'2.Datos'!AF78</f>
        <v>-</v>
      </c>
      <c r="E78" s="113" t="str">
        <f>'2.Datos'!AJ78</f>
        <v>-</v>
      </c>
      <c r="F78" s="113" t="str">
        <f>'2.Datos'!AN78</f>
        <v>-</v>
      </c>
      <c r="G78" s="113" t="str">
        <f>'2.Datos'!AR78</f>
        <v>-</v>
      </c>
      <c r="H78" s="113" t="str">
        <f>'2.Datos'!AV78</f>
        <v>-</v>
      </c>
      <c r="I78" s="113" t="str">
        <f>'2.Datos'!AZ78</f>
        <v>-</v>
      </c>
      <c r="J78" s="113" t="str">
        <f>'2.Datos'!BD78</f>
        <v>-</v>
      </c>
      <c r="K78" s="113" t="str">
        <f>'2.Datos'!BH78</f>
        <v>-</v>
      </c>
      <c r="L78" s="113" t="str">
        <f>'2.Datos'!BL78</f>
        <v>-</v>
      </c>
      <c r="M78" s="113" t="str">
        <f>'2.Datos'!BP78</f>
        <v>-</v>
      </c>
      <c r="N78" s="113" t="str">
        <f>'2.Datos'!BT78</f>
        <v>-</v>
      </c>
      <c r="O78" s="113" t="str">
        <f>'2.Datos'!BX78</f>
        <v>-</v>
      </c>
      <c r="P78" s="113" t="str">
        <f>'2.Datos'!CB78</f>
        <v>-</v>
      </c>
      <c r="Q78" s="113" t="str">
        <f>'2.Datos'!CF78</f>
        <v>-</v>
      </c>
      <c r="R78" s="113" t="str">
        <f>'2.Datos'!CJ78</f>
        <v>-</v>
      </c>
      <c r="S78" s="113" t="str">
        <f>'2.Datos'!CN78</f>
        <v>-</v>
      </c>
      <c r="T78" s="113" t="str">
        <f>'2.Datos'!CR78</f>
        <v>-</v>
      </c>
      <c r="U78" s="113" t="str">
        <f>'2.Datos'!CV78</f>
        <v>-</v>
      </c>
      <c r="V78" s="113" t="str">
        <f>'2.Datos'!CZ78</f>
        <v>-</v>
      </c>
      <c r="W78" s="113" t="str">
        <f>'2.Datos'!DD78</f>
        <v>-</v>
      </c>
      <c r="X78" s="113" t="str">
        <f>'2.Datos'!DH78</f>
        <v>-</v>
      </c>
      <c r="Y78" s="113" t="str">
        <f>'2.Datos'!DL78</f>
        <v>-</v>
      </c>
      <c r="Z78" s="113" t="str">
        <f>'2.Datos'!DP78</f>
        <v>-</v>
      </c>
      <c r="AA78" s="113" t="str">
        <f>'2.Datos'!DT78</f>
        <v>-</v>
      </c>
    </row>
    <row r="79" spans="1:27" x14ac:dyDescent="0.25">
      <c r="A79" s="153" t="str">
        <f>IF('2.Datos'!A79=""," ",'2.Datos'!A79)</f>
        <v xml:space="preserve"> </v>
      </c>
      <c r="B79" s="154" t="str">
        <f>IF('2.Datos'!F79="","",'2.Datos'!F79)</f>
        <v/>
      </c>
      <c r="C79" s="113" t="str">
        <f>'2.Datos'!X79</f>
        <v>-</v>
      </c>
      <c r="D79" s="113" t="str">
        <f>'2.Datos'!AF79</f>
        <v>-</v>
      </c>
      <c r="E79" s="113" t="str">
        <f>'2.Datos'!AJ79</f>
        <v>-</v>
      </c>
      <c r="F79" s="113" t="str">
        <f>'2.Datos'!AN79</f>
        <v>-</v>
      </c>
      <c r="G79" s="113" t="str">
        <f>'2.Datos'!AR79</f>
        <v>-</v>
      </c>
      <c r="H79" s="113" t="str">
        <f>'2.Datos'!AV79</f>
        <v>-</v>
      </c>
      <c r="I79" s="113" t="str">
        <f>'2.Datos'!AZ79</f>
        <v>-</v>
      </c>
      <c r="J79" s="113" t="str">
        <f>'2.Datos'!BD79</f>
        <v>-</v>
      </c>
      <c r="K79" s="113" t="str">
        <f>'2.Datos'!BH79</f>
        <v>-</v>
      </c>
      <c r="L79" s="113" t="str">
        <f>'2.Datos'!BL79</f>
        <v>-</v>
      </c>
      <c r="M79" s="113" t="str">
        <f>'2.Datos'!BP79</f>
        <v>-</v>
      </c>
      <c r="N79" s="113" t="str">
        <f>'2.Datos'!BT79</f>
        <v>-</v>
      </c>
      <c r="O79" s="113" t="str">
        <f>'2.Datos'!BX79</f>
        <v>-</v>
      </c>
      <c r="P79" s="113" t="str">
        <f>'2.Datos'!CB79</f>
        <v>-</v>
      </c>
      <c r="Q79" s="113" t="str">
        <f>'2.Datos'!CF79</f>
        <v>-</v>
      </c>
      <c r="R79" s="113" t="str">
        <f>'2.Datos'!CJ79</f>
        <v>-</v>
      </c>
      <c r="S79" s="113" t="str">
        <f>'2.Datos'!CN79</f>
        <v>-</v>
      </c>
      <c r="T79" s="113" t="str">
        <f>'2.Datos'!CR79</f>
        <v>-</v>
      </c>
      <c r="U79" s="113" t="str">
        <f>'2.Datos'!CV79</f>
        <v>-</v>
      </c>
      <c r="V79" s="113" t="str">
        <f>'2.Datos'!CZ79</f>
        <v>-</v>
      </c>
      <c r="W79" s="113" t="str">
        <f>'2.Datos'!DD79</f>
        <v>-</v>
      </c>
      <c r="X79" s="113" t="str">
        <f>'2.Datos'!DH79</f>
        <v>-</v>
      </c>
      <c r="Y79" s="113" t="str">
        <f>'2.Datos'!DL79</f>
        <v>-</v>
      </c>
      <c r="Z79" s="113" t="str">
        <f>'2.Datos'!DP79</f>
        <v>-</v>
      </c>
      <c r="AA79" s="113" t="str">
        <f>'2.Datos'!DT79</f>
        <v>-</v>
      </c>
    </row>
    <row r="80" spans="1:27" x14ac:dyDescent="0.25">
      <c r="A80" s="153" t="str">
        <f>IF('2.Datos'!A80=""," ",'2.Datos'!A80)</f>
        <v xml:space="preserve"> </v>
      </c>
      <c r="B80" s="154" t="str">
        <f>IF('2.Datos'!F80="","",'2.Datos'!F80)</f>
        <v/>
      </c>
      <c r="C80" s="113" t="str">
        <f>'2.Datos'!X80</f>
        <v>-</v>
      </c>
      <c r="D80" s="113" t="str">
        <f>'2.Datos'!AF80</f>
        <v>-</v>
      </c>
      <c r="E80" s="113" t="str">
        <f>'2.Datos'!AJ80</f>
        <v>-</v>
      </c>
      <c r="F80" s="113" t="str">
        <f>'2.Datos'!AN80</f>
        <v>-</v>
      </c>
      <c r="G80" s="113" t="str">
        <f>'2.Datos'!AR80</f>
        <v>-</v>
      </c>
      <c r="H80" s="113" t="str">
        <f>'2.Datos'!AV80</f>
        <v>-</v>
      </c>
      <c r="I80" s="113" t="str">
        <f>'2.Datos'!AZ80</f>
        <v>-</v>
      </c>
      <c r="J80" s="113" t="str">
        <f>'2.Datos'!BD80</f>
        <v>-</v>
      </c>
      <c r="K80" s="113" t="str">
        <f>'2.Datos'!BH80</f>
        <v>-</v>
      </c>
      <c r="L80" s="113" t="str">
        <f>'2.Datos'!BL80</f>
        <v>-</v>
      </c>
      <c r="M80" s="113" t="str">
        <f>'2.Datos'!BP80</f>
        <v>-</v>
      </c>
      <c r="N80" s="113" t="str">
        <f>'2.Datos'!BT80</f>
        <v>-</v>
      </c>
      <c r="O80" s="113" t="str">
        <f>'2.Datos'!BX80</f>
        <v>-</v>
      </c>
      <c r="P80" s="113" t="str">
        <f>'2.Datos'!CB80</f>
        <v>-</v>
      </c>
      <c r="Q80" s="113" t="str">
        <f>'2.Datos'!CF80</f>
        <v>-</v>
      </c>
      <c r="R80" s="113" t="str">
        <f>'2.Datos'!CJ80</f>
        <v>-</v>
      </c>
      <c r="S80" s="113" t="str">
        <f>'2.Datos'!CN80</f>
        <v>-</v>
      </c>
      <c r="T80" s="113" t="str">
        <f>'2.Datos'!CR80</f>
        <v>-</v>
      </c>
      <c r="U80" s="113" t="str">
        <f>'2.Datos'!CV80</f>
        <v>-</v>
      </c>
      <c r="V80" s="113" t="str">
        <f>'2.Datos'!CZ80</f>
        <v>-</v>
      </c>
      <c r="W80" s="113" t="str">
        <f>'2.Datos'!DD80</f>
        <v>-</v>
      </c>
      <c r="X80" s="113" t="str">
        <f>'2.Datos'!DH80</f>
        <v>-</v>
      </c>
      <c r="Y80" s="113" t="str">
        <f>'2.Datos'!DL80</f>
        <v>-</v>
      </c>
      <c r="Z80" s="113" t="str">
        <f>'2.Datos'!DP80</f>
        <v>-</v>
      </c>
      <c r="AA80" s="113" t="str">
        <f>'2.Datos'!DT80</f>
        <v>-</v>
      </c>
    </row>
    <row r="81" spans="1:27" x14ac:dyDescent="0.25">
      <c r="A81" s="153" t="str">
        <f>IF('2.Datos'!A81=""," ",'2.Datos'!A81)</f>
        <v xml:space="preserve"> </v>
      </c>
      <c r="B81" s="154" t="str">
        <f>IF('2.Datos'!F81="","",'2.Datos'!F81)</f>
        <v/>
      </c>
      <c r="C81" s="113" t="str">
        <f>'2.Datos'!X81</f>
        <v>-</v>
      </c>
      <c r="D81" s="113" t="str">
        <f>'2.Datos'!AF81</f>
        <v>-</v>
      </c>
      <c r="E81" s="113" t="str">
        <f>'2.Datos'!AJ81</f>
        <v>-</v>
      </c>
      <c r="F81" s="113" t="str">
        <f>'2.Datos'!AN81</f>
        <v>-</v>
      </c>
      <c r="G81" s="113" t="str">
        <f>'2.Datos'!AR81</f>
        <v>-</v>
      </c>
      <c r="H81" s="113" t="str">
        <f>'2.Datos'!AV81</f>
        <v>-</v>
      </c>
      <c r="I81" s="113" t="str">
        <f>'2.Datos'!AZ81</f>
        <v>-</v>
      </c>
      <c r="J81" s="113" t="str">
        <f>'2.Datos'!BD81</f>
        <v>-</v>
      </c>
      <c r="K81" s="113" t="str">
        <f>'2.Datos'!BH81</f>
        <v>-</v>
      </c>
      <c r="L81" s="113" t="str">
        <f>'2.Datos'!BL81</f>
        <v>-</v>
      </c>
      <c r="M81" s="113" t="str">
        <f>'2.Datos'!BP81</f>
        <v>-</v>
      </c>
      <c r="N81" s="113" t="str">
        <f>'2.Datos'!BT81</f>
        <v>-</v>
      </c>
      <c r="O81" s="113" t="str">
        <f>'2.Datos'!BX81</f>
        <v>-</v>
      </c>
      <c r="P81" s="113" t="str">
        <f>'2.Datos'!CB81</f>
        <v>-</v>
      </c>
      <c r="Q81" s="113" t="str">
        <f>'2.Datos'!CF81</f>
        <v>-</v>
      </c>
      <c r="R81" s="113" t="str">
        <f>'2.Datos'!CJ81</f>
        <v>-</v>
      </c>
      <c r="S81" s="113" t="str">
        <f>'2.Datos'!CN81</f>
        <v>-</v>
      </c>
      <c r="T81" s="113" t="str">
        <f>'2.Datos'!CR81</f>
        <v>-</v>
      </c>
      <c r="U81" s="113" t="str">
        <f>'2.Datos'!CV81</f>
        <v>-</v>
      </c>
      <c r="V81" s="113" t="str">
        <f>'2.Datos'!CZ81</f>
        <v>-</v>
      </c>
      <c r="W81" s="113" t="str">
        <f>'2.Datos'!DD81</f>
        <v>-</v>
      </c>
      <c r="X81" s="113" t="str">
        <f>'2.Datos'!DH81</f>
        <v>-</v>
      </c>
      <c r="Y81" s="113" t="str">
        <f>'2.Datos'!DL81</f>
        <v>-</v>
      </c>
      <c r="Z81" s="113" t="str">
        <f>'2.Datos'!DP81</f>
        <v>-</v>
      </c>
      <c r="AA81" s="113" t="str">
        <f>'2.Datos'!DT81</f>
        <v>-</v>
      </c>
    </row>
    <row r="82" spans="1:27" x14ac:dyDescent="0.25">
      <c r="A82" s="153" t="str">
        <f>IF('2.Datos'!A82=""," ",'2.Datos'!A82)</f>
        <v xml:space="preserve"> </v>
      </c>
      <c r="B82" s="154" t="str">
        <f>IF('2.Datos'!F82="","",'2.Datos'!F82)</f>
        <v/>
      </c>
      <c r="C82" s="113" t="str">
        <f>'2.Datos'!X82</f>
        <v>-</v>
      </c>
      <c r="D82" s="113" t="str">
        <f>'2.Datos'!AF82</f>
        <v>-</v>
      </c>
      <c r="E82" s="113" t="str">
        <f>'2.Datos'!AJ82</f>
        <v>-</v>
      </c>
      <c r="F82" s="113" t="str">
        <f>'2.Datos'!AN82</f>
        <v>-</v>
      </c>
      <c r="G82" s="113" t="str">
        <f>'2.Datos'!AR82</f>
        <v>-</v>
      </c>
      <c r="H82" s="113" t="str">
        <f>'2.Datos'!AV82</f>
        <v>-</v>
      </c>
      <c r="I82" s="113" t="str">
        <f>'2.Datos'!AZ82</f>
        <v>-</v>
      </c>
      <c r="J82" s="113" t="str">
        <f>'2.Datos'!BD82</f>
        <v>-</v>
      </c>
      <c r="K82" s="113" t="str">
        <f>'2.Datos'!BH82</f>
        <v>-</v>
      </c>
      <c r="L82" s="113" t="str">
        <f>'2.Datos'!BL82</f>
        <v>-</v>
      </c>
      <c r="M82" s="113" t="str">
        <f>'2.Datos'!BP82</f>
        <v>-</v>
      </c>
      <c r="N82" s="113" t="str">
        <f>'2.Datos'!BT82</f>
        <v>-</v>
      </c>
      <c r="O82" s="113" t="str">
        <f>'2.Datos'!BX82</f>
        <v>-</v>
      </c>
      <c r="P82" s="113" t="str">
        <f>'2.Datos'!CB82</f>
        <v>-</v>
      </c>
      <c r="Q82" s="113" t="str">
        <f>'2.Datos'!CF82</f>
        <v>-</v>
      </c>
      <c r="R82" s="113" t="str">
        <f>'2.Datos'!CJ82</f>
        <v>-</v>
      </c>
      <c r="S82" s="113" t="str">
        <f>'2.Datos'!CN82</f>
        <v>-</v>
      </c>
      <c r="T82" s="113" t="str">
        <f>'2.Datos'!CR82</f>
        <v>-</v>
      </c>
      <c r="U82" s="113" t="str">
        <f>'2.Datos'!CV82</f>
        <v>-</v>
      </c>
      <c r="V82" s="113" t="str">
        <f>'2.Datos'!CZ82</f>
        <v>-</v>
      </c>
      <c r="W82" s="113" t="str">
        <f>'2.Datos'!DD82</f>
        <v>-</v>
      </c>
      <c r="X82" s="113" t="str">
        <f>'2.Datos'!DH82</f>
        <v>-</v>
      </c>
      <c r="Y82" s="113" t="str">
        <f>'2.Datos'!DL82</f>
        <v>-</v>
      </c>
      <c r="Z82" s="113" t="str">
        <f>'2.Datos'!DP82</f>
        <v>-</v>
      </c>
      <c r="AA82" s="113" t="str">
        <f>'2.Datos'!DT82</f>
        <v>-</v>
      </c>
    </row>
    <row r="83" spans="1:27" x14ac:dyDescent="0.25">
      <c r="A83" s="153" t="str">
        <f>IF('2.Datos'!A83=""," ",'2.Datos'!A83)</f>
        <v xml:space="preserve"> </v>
      </c>
      <c r="B83" s="154" t="str">
        <f>IF('2.Datos'!F83="","",'2.Datos'!F83)</f>
        <v/>
      </c>
      <c r="C83" s="113" t="str">
        <f>'2.Datos'!X83</f>
        <v>-</v>
      </c>
      <c r="D83" s="113" t="str">
        <f>'2.Datos'!AF83</f>
        <v>-</v>
      </c>
      <c r="E83" s="113" t="str">
        <f>'2.Datos'!AJ83</f>
        <v>-</v>
      </c>
      <c r="F83" s="113" t="str">
        <f>'2.Datos'!AN83</f>
        <v>-</v>
      </c>
      <c r="G83" s="113" t="str">
        <f>'2.Datos'!AR83</f>
        <v>-</v>
      </c>
      <c r="H83" s="113" t="str">
        <f>'2.Datos'!AV83</f>
        <v>-</v>
      </c>
      <c r="I83" s="113" t="str">
        <f>'2.Datos'!AZ83</f>
        <v>-</v>
      </c>
      <c r="J83" s="113" t="str">
        <f>'2.Datos'!BD83</f>
        <v>-</v>
      </c>
      <c r="K83" s="113" t="str">
        <f>'2.Datos'!BH83</f>
        <v>-</v>
      </c>
      <c r="L83" s="113" t="str">
        <f>'2.Datos'!BL83</f>
        <v>-</v>
      </c>
      <c r="M83" s="113" t="str">
        <f>'2.Datos'!BP83</f>
        <v>-</v>
      </c>
      <c r="N83" s="113" t="str">
        <f>'2.Datos'!BT83</f>
        <v>-</v>
      </c>
      <c r="O83" s="113" t="str">
        <f>'2.Datos'!BX83</f>
        <v>-</v>
      </c>
      <c r="P83" s="113" t="str">
        <f>'2.Datos'!CB83</f>
        <v>-</v>
      </c>
      <c r="Q83" s="113" t="str">
        <f>'2.Datos'!CF83</f>
        <v>-</v>
      </c>
      <c r="R83" s="113" t="str">
        <f>'2.Datos'!CJ83</f>
        <v>-</v>
      </c>
      <c r="S83" s="113" t="str">
        <f>'2.Datos'!CN83</f>
        <v>-</v>
      </c>
      <c r="T83" s="113" t="str">
        <f>'2.Datos'!CR83</f>
        <v>-</v>
      </c>
      <c r="U83" s="113" t="str">
        <f>'2.Datos'!CV83</f>
        <v>-</v>
      </c>
      <c r="V83" s="113" t="str">
        <f>'2.Datos'!CZ83</f>
        <v>-</v>
      </c>
      <c r="W83" s="113" t="str">
        <f>'2.Datos'!DD83</f>
        <v>-</v>
      </c>
      <c r="X83" s="113" t="str">
        <f>'2.Datos'!DH83</f>
        <v>-</v>
      </c>
      <c r="Y83" s="113" t="str">
        <f>'2.Datos'!DL83</f>
        <v>-</v>
      </c>
      <c r="Z83" s="113" t="str">
        <f>'2.Datos'!DP83</f>
        <v>-</v>
      </c>
      <c r="AA83" s="113" t="str">
        <f>'2.Datos'!DT83</f>
        <v>-</v>
      </c>
    </row>
    <row r="84" spans="1:27" x14ac:dyDescent="0.25">
      <c r="A84" s="153" t="str">
        <f>IF('2.Datos'!A84=""," ",'2.Datos'!A84)</f>
        <v xml:space="preserve"> </v>
      </c>
      <c r="B84" s="154" t="str">
        <f>IF('2.Datos'!F84="","",'2.Datos'!F84)</f>
        <v/>
      </c>
      <c r="C84" s="113" t="str">
        <f>'2.Datos'!X84</f>
        <v>-</v>
      </c>
      <c r="D84" s="113" t="str">
        <f>'2.Datos'!AF84</f>
        <v>-</v>
      </c>
      <c r="E84" s="113" t="str">
        <f>'2.Datos'!AJ84</f>
        <v>-</v>
      </c>
      <c r="F84" s="113" t="str">
        <f>'2.Datos'!AN84</f>
        <v>-</v>
      </c>
      <c r="G84" s="113" t="str">
        <f>'2.Datos'!AR84</f>
        <v>-</v>
      </c>
      <c r="H84" s="113" t="str">
        <f>'2.Datos'!AV84</f>
        <v>-</v>
      </c>
      <c r="I84" s="113" t="str">
        <f>'2.Datos'!AZ84</f>
        <v>-</v>
      </c>
      <c r="J84" s="113" t="str">
        <f>'2.Datos'!BD84</f>
        <v>-</v>
      </c>
      <c r="K84" s="113" t="str">
        <f>'2.Datos'!BH84</f>
        <v>-</v>
      </c>
      <c r="L84" s="113" t="str">
        <f>'2.Datos'!BL84</f>
        <v>-</v>
      </c>
      <c r="M84" s="113" t="str">
        <f>'2.Datos'!BP84</f>
        <v>-</v>
      </c>
      <c r="N84" s="113" t="str">
        <f>'2.Datos'!BT84</f>
        <v>-</v>
      </c>
      <c r="O84" s="113" t="str">
        <f>'2.Datos'!BX84</f>
        <v>-</v>
      </c>
      <c r="P84" s="113" t="str">
        <f>'2.Datos'!CB84</f>
        <v>-</v>
      </c>
      <c r="Q84" s="113" t="str">
        <f>'2.Datos'!CF84</f>
        <v>-</v>
      </c>
      <c r="R84" s="113" t="str">
        <f>'2.Datos'!CJ84</f>
        <v>-</v>
      </c>
      <c r="S84" s="113" t="str">
        <f>'2.Datos'!CN84</f>
        <v>-</v>
      </c>
      <c r="T84" s="113" t="str">
        <f>'2.Datos'!CR84</f>
        <v>-</v>
      </c>
      <c r="U84" s="113" t="str">
        <f>'2.Datos'!CV84</f>
        <v>-</v>
      </c>
      <c r="V84" s="113" t="str">
        <f>'2.Datos'!CZ84</f>
        <v>-</v>
      </c>
      <c r="W84" s="113" t="str">
        <f>'2.Datos'!DD84</f>
        <v>-</v>
      </c>
      <c r="X84" s="113" t="str">
        <f>'2.Datos'!DH84</f>
        <v>-</v>
      </c>
      <c r="Y84" s="113" t="str">
        <f>'2.Datos'!DL84</f>
        <v>-</v>
      </c>
      <c r="Z84" s="113" t="str">
        <f>'2.Datos'!DP84</f>
        <v>-</v>
      </c>
      <c r="AA84" s="113" t="str">
        <f>'2.Datos'!DT84</f>
        <v>-</v>
      </c>
    </row>
    <row r="85" spans="1:27" x14ac:dyDescent="0.25">
      <c r="A85" s="153" t="str">
        <f>IF('2.Datos'!A85=""," ",'2.Datos'!A85)</f>
        <v xml:space="preserve"> </v>
      </c>
      <c r="B85" s="154" t="str">
        <f>IF('2.Datos'!F85="","",'2.Datos'!F85)</f>
        <v/>
      </c>
      <c r="C85" s="113" t="str">
        <f>'2.Datos'!X85</f>
        <v>-</v>
      </c>
      <c r="D85" s="113" t="str">
        <f>'2.Datos'!AF85</f>
        <v>-</v>
      </c>
      <c r="E85" s="113" t="str">
        <f>'2.Datos'!AJ85</f>
        <v>-</v>
      </c>
      <c r="F85" s="113" t="str">
        <f>'2.Datos'!AN85</f>
        <v>-</v>
      </c>
      <c r="G85" s="113" t="str">
        <f>'2.Datos'!AR85</f>
        <v>-</v>
      </c>
      <c r="H85" s="113" t="str">
        <f>'2.Datos'!AV85</f>
        <v>-</v>
      </c>
      <c r="I85" s="113" t="str">
        <f>'2.Datos'!AZ85</f>
        <v>-</v>
      </c>
      <c r="J85" s="113" t="str">
        <f>'2.Datos'!BD85</f>
        <v>-</v>
      </c>
      <c r="K85" s="113" t="str">
        <f>'2.Datos'!BH85</f>
        <v>-</v>
      </c>
      <c r="L85" s="113" t="str">
        <f>'2.Datos'!BL85</f>
        <v>-</v>
      </c>
      <c r="M85" s="113" t="str">
        <f>'2.Datos'!BP85</f>
        <v>-</v>
      </c>
      <c r="N85" s="113" t="str">
        <f>'2.Datos'!BT85</f>
        <v>-</v>
      </c>
      <c r="O85" s="113" t="str">
        <f>'2.Datos'!BX85</f>
        <v>-</v>
      </c>
      <c r="P85" s="113" t="str">
        <f>'2.Datos'!CB85</f>
        <v>-</v>
      </c>
      <c r="Q85" s="113" t="str">
        <f>'2.Datos'!CF85</f>
        <v>-</v>
      </c>
      <c r="R85" s="113" t="str">
        <f>'2.Datos'!CJ85</f>
        <v>-</v>
      </c>
      <c r="S85" s="113" t="str">
        <f>'2.Datos'!CN85</f>
        <v>-</v>
      </c>
      <c r="T85" s="113" t="str">
        <f>'2.Datos'!CR85</f>
        <v>-</v>
      </c>
      <c r="U85" s="113" t="str">
        <f>'2.Datos'!CV85</f>
        <v>-</v>
      </c>
      <c r="V85" s="113" t="str">
        <f>'2.Datos'!CZ85</f>
        <v>-</v>
      </c>
      <c r="W85" s="113" t="str">
        <f>'2.Datos'!DD85</f>
        <v>-</v>
      </c>
      <c r="X85" s="113" t="str">
        <f>'2.Datos'!DH85</f>
        <v>-</v>
      </c>
      <c r="Y85" s="113" t="str">
        <f>'2.Datos'!DL85</f>
        <v>-</v>
      </c>
      <c r="Z85" s="113" t="str">
        <f>'2.Datos'!DP85</f>
        <v>-</v>
      </c>
      <c r="AA85" s="113" t="str">
        <f>'2.Datos'!DT85</f>
        <v>-</v>
      </c>
    </row>
    <row r="86" spans="1:27" x14ac:dyDescent="0.25">
      <c r="A86" s="153" t="str">
        <f>IF('2.Datos'!A86=""," ",'2.Datos'!A86)</f>
        <v xml:space="preserve"> </v>
      </c>
      <c r="B86" s="154" t="str">
        <f>IF('2.Datos'!F86="","",'2.Datos'!F86)</f>
        <v/>
      </c>
      <c r="C86" s="113" t="str">
        <f>'2.Datos'!X86</f>
        <v>-</v>
      </c>
      <c r="D86" s="113" t="str">
        <f>'2.Datos'!AF86</f>
        <v>-</v>
      </c>
      <c r="E86" s="113" t="str">
        <f>'2.Datos'!AJ86</f>
        <v>-</v>
      </c>
      <c r="F86" s="113" t="str">
        <f>'2.Datos'!AN86</f>
        <v>-</v>
      </c>
      <c r="G86" s="113" t="str">
        <f>'2.Datos'!AR86</f>
        <v>-</v>
      </c>
      <c r="H86" s="113" t="str">
        <f>'2.Datos'!AV86</f>
        <v>-</v>
      </c>
      <c r="I86" s="113" t="str">
        <f>'2.Datos'!AZ86</f>
        <v>-</v>
      </c>
      <c r="J86" s="113" t="str">
        <f>'2.Datos'!BD86</f>
        <v>-</v>
      </c>
      <c r="K86" s="113" t="str">
        <f>'2.Datos'!BH86</f>
        <v>-</v>
      </c>
      <c r="L86" s="113" t="str">
        <f>'2.Datos'!BL86</f>
        <v>-</v>
      </c>
      <c r="M86" s="113" t="str">
        <f>'2.Datos'!BP86</f>
        <v>-</v>
      </c>
      <c r="N86" s="113" t="str">
        <f>'2.Datos'!BT86</f>
        <v>-</v>
      </c>
      <c r="O86" s="113" t="str">
        <f>'2.Datos'!BX86</f>
        <v>-</v>
      </c>
      <c r="P86" s="113" t="str">
        <f>'2.Datos'!CB86</f>
        <v>-</v>
      </c>
      <c r="Q86" s="113" t="str">
        <f>'2.Datos'!CF86</f>
        <v>-</v>
      </c>
      <c r="R86" s="113" t="str">
        <f>'2.Datos'!CJ86</f>
        <v>-</v>
      </c>
      <c r="S86" s="113" t="str">
        <f>'2.Datos'!CN86</f>
        <v>-</v>
      </c>
      <c r="T86" s="113" t="str">
        <f>'2.Datos'!CR86</f>
        <v>-</v>
      </c>
      <c r="U86" s="113" t="str">
        <f>'2.Datos'!CV86</f>
        <v>-</v>
      </c>
      <c r="V86" s="113" t="str">
        <f>'2.Datos'!CZ86</f>
        <v>-</v>
      </c>
      <c r="W86" s="113" t="str">
        <f>'2.Datos'!DD86</f>
        <v>-</v>
      </c>
      <c r="X86" s="113" t="str">
        <f>'2.Datos'!DH86</f>
        <v>-</v>
      </c>
      <c r="Y86" s="113" t="str">
        <f>'2.Datos'!DL86</f>
        <v>-</v>
      </c>
      <c r="Z86" s="113" t="str">
        <f>'2.Datos'!DP86</f>
        <v>-</v>
      </c>
      <c r="AA86" s="113" t="str">
        <f>'2.Datos'!DT86</f>
        <v>-</v>
      </c>
    </row>
    <row r="87" spans="1:27" x14ac:dyDescent="0.25">
      <c r="A87" s="153" t="str">
        <f>IF('2.Datos'!A87=""," ",'2.Datos'!A87)</f>
        <v xml:space="preserve"> </v>
      </c>
      <c r="B87" s="154" t="str">
        <f>IF('2.Datos'!F87="","",'2.Datos'!F87)</f>
        <v/>
      </c>
      <c r="C87" s="113" t="str">
        <f>'2.Datos'!X87</f>
        <v>-</v>
      </c>
      <c r="D87" s="113" t="str">
        <f>'2.Datos'!AF87</f>
        <v>-</v>
      </c>
      <c r="E87" s="113" t="str">
        <f>'2.Datos'!AJ87</f>
        <v>-</v>
      </c>
      <c r="F87" s="113" t="str">
        <f>'2.Datos'!AN87</f>
        <v>-</v>
      </c>
      <c r="G87" s="113" t="str">
        <f>'2.Datos'!AR87</f>
        <v>-</v>
      </c>
      <c r="H87" s="113" t="str">
        <f>'2.Datos'!AV87</f>
        <v>-</v>
      </c>
      <c r="I87" s="113" t="str">
        <f>'2.Datos'!AZ87</f>
        <v>-</v>
      </c>
      <c r="J87" s="113" t="str">
        <f>'2.Datos'!BD87</f>
        <v>-</v>
      </c>
      <c r="K87" s="113" t="str">
        <f>'2.Datos'!BH87</f>
        <v>-</v>
      </c>
      <c r="L87" s="113" t="str">
        <f>'2.Datos'!BL87</f>
        <v>-</v>
      </c>
      <c r="M87" s="113" t="str">
        <f>'2.Datos'!BP87</f>
        <v>-</v>
      </c>
      <c r="N87" s="113" t="str">
        <f>'2.Datos'!BT87</f>
        <v>-</v>
      </c>
      <c r="O87" s="113" t="str">
        <f>'2.Datos'!BX87</f>
        <v>-</v>
      </c>
      <c r="P87" s="113" t="str">
        <f>'2.Datos'!CB87</f>
        <v>-</v>
      </c>
      <c r="Q87" s="113" t="str">
        <f>'2.Datos'!CF87</f>
        <v>-</v>
      </c>
      <c r="R87" s="113" t="str">
        <f>'2.Datos'!CJ87</f>
        <v>-</v>
      </c>
      <c r="S87" s="113" t="str">
        <f>'2.Datos'!CN87</f>
        <v>-</v>
      </c>
      <c r="T87" s="113" t="str">
        <f>'2.Datos'!CR87</f>
        <v>-</v>
      </c>
      <c r="U87" s="113" t="str">
        <f>'2.Datos'!CV87</f>
        <v>-</v>
      </c>
      <c r="V87" s="113" t="str">
        <f>'2.Datos'!CZ87</f>
        <v>-</v>
      </c>
      <c r="W87" s="113" t="str">
        <f>'2.Datos'!DD87</f>
        <v>-</v>
      </c>
      <c r="X87" s="113" t="str">
        <f>'2.Datos'!DH87</f>
        <v>-</v>
      </c>
      <c r="Y87" s="113" t="str">
        <f>'2.Datos'!DL87</f>
        <v>-</v>
      </c>
      <c r="Z87" s="113" t="str">
        <f>'2.Datos'!DP87</f>
        <v>-</v>
      </c>
      <c r="AA87" s="113" t="str">
        <f>'2.Datos'!DT87</f>
        <v>-</v>
      </c>
    </row>
    <row r="88" spans="1:27" x14ac:dyDescent="0.25">
      <c r="A88" s="153" t="str">
        <f>IF('2.Datos'!A88=""," ",'2.Datos'!A88)</f>
        <v xml:space="preserve"> </v>
      </c>
      <c r="B88" s="154" t="str">
        <f>IF('2.Datos'!F88="","",'2.Datos'!F88)</f>
        <v/>
      </c>
      <c r="C88" s="113" t="str">
        <f>'2.Datos'!X88</f>
        <v>-</v>
      </c>
      <c r="D88" s="113" t="str">
        <f>'2.Datos'!AF88</f>
        <v>-</v>
      </c>
      <c r="E88" s="113" t="str">
        <f>'2.Datos'!AJ88</f>
        <v>-</v>
      </c>
      <c r="F88" s="113" t="str">
        <f>'2.Datos'!AN88</f>
        <v>-</v>
      </c>
      <c r="G88" s="113" t="str">
        <f>'2.Datos'!AR88</f>
        <v>-</v>
      </c>
      <c r="H88" s="113" t="str">
        <f>'2.Datos'!AV88</f>
        <v>-</v>
      </c>
      <c r="I88" s="113" t="str">
        <f>'2.Datos'!AZ88</f>
        <v>-</v>
      </c>
      <c r="J88" s="113" t="str">
        <f>'2.Datos'!BD88</f>
        <v>-</v>
      </c>
      <c r="K88" s="113" t="str">
        <f>'2.Datos'!BH88</f>
        <v>-</v>
      </c>
      <c r="L88" s="113" t="str">
        <f>'2.Datos'!BL88</f>
        <v>-</v>
      </c>
      <c r="M88" s="113" t="str">
        <f>'2.Datos'!BP88</f>
        <v>-</v>
      </c>
      <c r="N88" s="113" t="str">
        <f>'2.Datos'!BT88</f>
        <v>-</v>
      </c>
      <c r="O88" s="113" t="str">
        <f>'2.Datos'!BX88</f>
        <v>-</v>
      </c>
      <c r="P88" s="113" t="str">
        <f>'2.Datos'!CB88</f>
        <v>-</v>
      </c>
      <c r="Q88" s="113" t="str">
        <f>'2.Datos'!CF88</f>
        <v>-</v>
      </c>
      <c r="R88" s="113" t="str">
        <f>'2.Datos'!CJ88</f>
        <v>-</v>
      </c>
      <c r="S88" s="113" t="str">
        <f>'2.Datos'!CN88</f>
        <v>-</v>
      </c>
      <c r="T88" s="113" t="str">
        <f>'2.Datos'!CR88</f>
        <v>-</v>
      </c>
      <c r="U88" s="113" t="str">
        <f>'2.Datos'!CV88</f>
        <v>-</v>
      </c>
      <c r="V88" s="113" t="str">
        <f>'2.Datos'!CZ88</f>
        <v>-</v>
      </c>
      <c r="W88" s="113" t="str">
        <f>'2.Datos'!DD88</f>
        <v>-</v>
      </c>
      <c r="X88" s="113" t="str">
        <f>'2.Datos'!DH88</f>
        <v>-</v>
      </c>
      <c r="Y88" s="113" t="str">
        <f>'2.Datos'!DL88</f>
        <v>-</v>
      </c>
      <c r="Z88" s="113" t="str">
        <f>'2.Datos'!DP88</f>
        <v>-</v>
      </c>
      <c r="AA88" s="113" t="str">
        <f>'2.Datos'!DT88</f>
        <v>-</v>
      </c>
    </row>
    <row r="89" spans="1:27" x14ac:dyDescent="0.25">
      <c r="A89" s="153" t="str">
        <f>IF('2.Datos'!A89=""," ",'2.Datos'!A89)</f>
        <v xml:space="preserve"> </v>
      </c>
      <c r="B89" s="154" t="str">
        <f>IF('2.Datos'!F89="","",'2.Datos'!F89)</f>
        <v/>
      </c>
      <c r="C89" s="113" t="str">
        <f>'2.Datos'!X89</f>
        <v>-</v>
      </c>
      <c r="D89" s="113" t="str">
        <f>'2.Datos'!AF89</f>
        <v>-</v>
      </c>
      <c r="E89" s="113" t="str">
        <f>'2.Datos'!AJ89</f>
        <v>-</v>
      </c>
      <c r="F89" s="113" t="str">
        <f>'2.Datos'!AN89</f>
        <v>-</v>
      </c>
      <c r="G89" s="113" t="str">
        <f>'2.Datos'!AR89</f>
        <v>-</v>
      </c>
      <c r="H89" s="113" t="str">
        <f>'2.Datos'!AV89</f>
        <v>-</v>
      </c>
      <c r="I89" s="113" t="str">
        <f>'2.Datos'!AZ89</f>
        <v>-</v>
      </c>
      <c r="J89" s="113" t="str">
        <f>'2.Datos'!BD89</f>
        <v>-</v>
      </c>
      <c r="K89" s="113" t="str">
        <f>'2.Datos'!BH89</f>
        <v>-</v>
      </c>
      <c r="L89" s="113" t="str">
        <f>'2.Datos'!BL89</f>
        <v>-</v>
      </c>
      <c r="M89" s="113" t="str">
        <f>'2.Datos'!BP89</f>
        <v>-</v>
      </c>
      <c r="N89" s="113" t="str">
        <f>'2.Datos'!BT89</f>
        <v>-</v>
      </c>
      <c r="O89" s="113" t="str">
        <f>'2.Datos'!BX89</f>
        <v>-</v>
      </c>
      <c r="P89" s="113" t="str">
        <f>'2.Datos'!CB89</f>
        <v>-</v>
      </c>
      <c r="Q89" s="113" t="str">
        <f>'2.Datos'!CF89</f>
        <v>-</v>
      </c>
      <c r="R89" s="113" t="str">
        <f>'2.Datos'!CJ89</f>
        <v>-</v>
      </c>
      <c r="S89" s="113" t="str">
        <f>'2.Datos'!CN89</f>
        <v>-</v>
      </c>
      <c r="T89" s="113" t="str">
        <f>'2.Datos'!CR89</f>
        <v>-</v>
      </c>
      <c r="U89" s="113" t="str">
        <f>'2.Datos'!CV89</f>
        <v>-</v>
      </c>
      <c r="V89" s="113" t="str">
        <f>'2.Datos'!CZ89</f>
        <v>-</v>
      </c>
      <c r="W89" s="113" t="str">
        <f>'2.Datos'!DD89</f>
        <v>-</v>
      </c>
      <c r="X89" s="113" t="str">
        <f>'2.Datos'!DH89</f>
        <v>-</v>
      </c>
      <c r="Y89" s="113" t="str">
        <f>'2.Datos'!DL89</f>
        <v>-</v>
      </c>
      <c r="Z89" s="113" t="str">
        <f>'2.Datos'!DP89</f>
        <v>-</v>
      </c>
      <c r="AA89" s="113" t="str">
        <f>'2.Datos'!DT89</f>
        <v>-</v>
      </c>
    </row>
    <row r="90" spans="1:27" x14ac:dyDescent="0.25">
      <c r="A90" s="153" t="str">
        <f>IF('2.Datos'!A90=""," ",'2.Datos'!A90)</f>
        <v xml:space="preserve"> </v>
      </c>
      <c r="B90" s="154" t="str">
        <f>IF('2.Datos'!F90="","",'2.Datos'!F90)</f>
        <v/>
      </c>
      <c r="C90" s="113" t="str">
        <f>'2.Datos'!X90</f>
        <v>-</v>
      </c>
      <c r="D90" s="113" t="str">
        <f>'2.Datos'!AF90</f>
        <v>-</v>
      </c>
      <c r="E90" s="113" t="str">
        <f>'2.Datos'!AJ90</f>
        <v>-</v>
      </c>
      <c r="F90" s="113" t="str">
        <f>'2.Datos'!AN90</f>
        <v>-</v>
      </c>
      <c r="G90" s="113" t="str">
        <f>'2.Datos'!AR90</f>
        <v>-</v>
      </c>
      <c r="H90" s="113" t="str">
        <f>'2.Datos'!AV90</f>
        <v>-</v>
      </c>
      <c r="I90" s="113" t="str">
        <f>'2.Datos'!AZ90</f>
        <v>-</v>
      </c>
      <c r="J90" s="113" t="str">
        <f>'2.Datos'!BD90</f>
        <v>-</v>
      </c>
      <c r="K90" s="113" t="str">
        <f>'2.Datos'!BH90</f>
        <v>-</v>
      </c>
      <c r="L90" s="113" t="str">
        <f>'2.Datos'!BL90</f>
        <v>-</v>
      </c>
      <c r="M90" s="113" t="str">
        <f>'2.Datos'!BP90</f>
        <v>-</v>
      </c>
      <c r="N90" s="113" t="str">
        <f>'2.Datos'!BT90</f>
        <v>-</v>
      </c>
      <c r="O90" s="113" t="str">
        <f>'2.Datos'!BX90</f>
        <v>-</v>
      </c>
      <c r="P90" s="113" t="str">
        <f>'2.Datos'!CB90</f>
        <v>-</v>
      </c>
      <c r="Q90" s="113" t="str">
        <f>'2.Datos'!CF90</f>
        <v>-</v>
      </c>
      <c r="R90" s="113" t="str">
        <f>'2.Datos'!CJ90</f>
        <v>-</v>
      </c>
      <c r="S90" s="113" t="str">
        <f>'2.Datos'!CN90</f>
        <v>-</v>
      </c>
      <c r="T90" s="113" t="str">
        <f>'2.Datos'!CR90</f>
        <v>-</v>
      </c>
      <c r="U90" s="113" t="str">
        <f>'2.Datos'!CV90</f>
        <v>-</v>
      </c>
      <c r="V90" s="113" t="str">
        <f>'2.Datos'!CZ90</f>
        <v>-</v>
      </c>
      <c r="W90" s="113" t="str">
        <f>'2.Datos'!DD90</f>
        <v>-</v>
      </c>
      <c r="X90" s="113" t="str">
        <f>'2.Datos'!DH90</f>
        <v>-</v>
      </c>
      <c r="Y90" s="113" t="str">
        <f>'2.Datos'!DL90</f>
        <v>-</v>
      </c>
      <c r="Z90" s="113" t="str">
        <f>'2.Datos'!DP90</f>
        <v>-</v>
      </c>
      <c r="AA90" s="113" t="str">
        <f>'2.Datos'!DT90</f>
        <v>-</v>
      </c>
    </row>
    <row r="91" spans="1:27" x14ac:dyDescent="0.25">
      <c r="A91" s="153" t="str">
        <f>IF('2.Datos'!A91=""," ",'2.Datos'!A91)</f>
        <v xml:space="preserve"> </v>
      </c>
      <c r="B91" s="154" t="str">
        <f>IF('2.Datos'!F91="","",'2.Datos'!F91)</f>
        <v/>
      </c>
      <c r="C91" s="113" t="str">
        <f>'2.Datos'!X91</f>
        <v>-</v>
      </c>
      <c r="D91" s="113" t="str">
        <f>'2.Datos'!AF91</f>
        <v>-</v>
      </c>
      <c r="E91" s="113" t="str">
        <f>'2.Datos'!AJ91</f>
        <v>-</v>
      </c>
      <c r="F91" s="113" t="str">
        <f>'2.Datos'!AN91</f>
        <v>-</v>
      </c>
      <c r="G91" s="113" t="str">
        <f>'2.Datos'!AR91</f>
        <v>-</v>
      </c>
      <c r="H91" s="113" t="str">
        <f>'2.Datos'!AV91</f>
        <v>-</v>
      </c>
      <c r="I91" s="113" t="str">
        <f>'2.Datos'!AZ91</f>
        <v>-</v>
      </c>
      <c r="J91" s="113" t="str">
        <f>'2.Datos'!BD91</f>
        <v>-</v>
      </c>
      <c r="K91" s="113" t="str">
        <f>'2.Datos'!BH91</f>
        <v>-</v>
      </c>
      <c r="L91" s="113" t="str">
        <f>'2.Datos'!BL91</f>
        <v>-</v>
      </c>
      <c r="M91" s="113" t="str">
        <f>'2.Datos'!BP91</f>
        <v>-</v>
      </c>
      <c r="N91" s="113" t="str">
        <f>'2.Datos'!BT91</f>
        <v>-</v>
      </c>
      <c r="O91" s="113" t="str">
        <f>'2.Datos'!BX91</f>
        <v>-</v>
      </c>
      <c r="P91" s="113" t="str">
        <f>'2.Datos'!CB91</f>
        <v>-</v>
      </c>
      <c r="Q91" s="113" t="str">
        <f>'2.Datos'!CF91</f>
        <v>-</v>
      </c>
      <c r="R91" s="113" t="str">
        <f>'2.Datos'!CJ91</f>
        <v>-</v>
      </c>
      <c r="S91" s="113" t="str">
        <f>'2.Datos'!CN91</f>
        <v>-</v>
      </c>
      <c r="T91" s="113" t="str">
        <f>'2.Datos'!CR91</f>
        <v>-</v>
      </c>
      <c r="U91" s="113" t="str">
        <f>'2.Datos'!CV91</f>
        <v>-</v>
      </c>
      <c r="V91" s="113" t="str">
        <f>'2.Datos'!CZ91</f>
        <v>-</v>
      </c>
      <c r="W91" s="113" t="str">
        <f>'2.Datos'!DD91</f>
        <v>-</v>
      </c>
      <c r="X91" s="113" t="str">
        <f>'2.Datos'!DH91</f>
        <v>-</v>
      </c>
      <c r="Y91" s="113" t="str">
        <f>'2.Datos'!DL91</f>
        <v>-</v>
      </c>
      <c r="Z91" s="113" t="str">
        <f>'2.Datos'!DP91</f>
        <v>-</v>
      </c>
      <c r="AA91" s="113" t="str">
        <f>'2.Datos'!DT91</f>
        <v>-</v>
      </c>
    </row>
    <row r="92" spans="1:27" x14ac:dyDescent="0.25">
      <c r="A92" s="153" t="str">
        <f>IF('2.Datos'!A92=""," ",'2.Datos'!A92)</f>
        <v xml:space="preserve"> </v>
      </c>
      <c r="B92" s="154" t="str">
        <f>IF('2.Datos'!F92="","",'2.Datos'!F92)</f>
        <v/>
      </c>
      <c r="C92" s="113" t="str">
        <f>'2.Datos'!X92</f>
        <v>-</v>
      </c>
      <c r="D92" s="113" t="str">
        <f>'2.Datos'!AF92</f>
        <v>-</v>
      </c>
      <c r="E92" s="113" t="str">
        <f>'2.Datos'!AJ92</f>
        <v>-</v>
      </c>
      <c r="F92" s="113" t="str">
        <f>'2.Datos'!AN92</f>
        <v>-</v>
      </c>
      <c r="G92" s="113" t="str">
        <f>'2.Datos'!AR92</f>
        <v>-</v>
      </c>
      <c r="H92" s="113" t="str">
        <f>'2.Datos'!AV92</f>
        <v>-</v>
      </c>
      <c r="I92" s="113" t="str">
        <f>'2.Datos'!AZ92</f>
        <v>-</v>
      </c>
      <c r="J92" s="113" t="str">
        <f>'2.Datos'!BD92</f>
        <v>-</v>
      </c>
      <c r="K92" s="113" t="str">
        <f>'2.Datos'!BH92</f>
        <v>-</v>
      </c>
      <c r="L92" s="113" t="str">
        <f>'2.Datos'!BL92</f>
        <v>-</v>
      </c>
      <c r="M92" s="113" t="str">
        <f>'2.Datos'!BP92</f>
        <v>-</v>
      </c>
      <c r="N92" s="113" t="str">
        <f>'2.Datos'!BT92</f>
        <v>-</v>
      </c>
      <c r="O92" s="113" t="str">
        <f>'2.Datos'!BX92</f>
        <v>-</v>
      </c>
      <c r="P92" s="113" t="str">
        <f>'2.Datos'!CB92</f>
        <v>-</v>
      </c>
      <c r="Q92" s="113" t="str">
        <f>'2.Datos'!CF92</f>
        <v>-</v>
      </c>
      <c r="R92" s="113" t="str">
        <f>'2.Datos'!CJ92</f>
        <v>-</v>
      </c>
      <c r="S92" s="113" t="str">
        <f>'2.Datos'!CN92</f>
        <v>-</v>
      </c>
      <c r="T92" s="113" t="str">
        <f>'2.Datos'!CR92</f>
        <v>-</v>
      </c>
      <c r="U92" s="113" t="str">
        <f>'2.Datos'!CV92</f>
        <v>-</v>
      </c>
      <c r="V92" s="113" t="str">
        <f>'2.Datos'!CZ92</f>
        <v>-</v>
      </c>
      <c r="W92" s="113" t="str">
        <f>'2.Datos'!DD92</f>
        <v>-</v>
      </c>
      <c r="X92" s="113" t="str">
        <f>'2.Datos'!DH92</f>
        <v>-</v>
      </c>
      <c r="Y92" s="113" t="str">
        <f>'2.Datos'!DL92</f>
        <v>-</v>
      </c>
      <c r="Z92" s="113" t="str">
        <f>'2.Datos'!DP92</f>
        <v>-</v>
      </c>
      <c r="AA92" s="113" t="str">
        <f>'2.Datos'!DT92</f>
        <v>-</v>
      </c>
    </row>
    <row r="93" spans="1:27" x14ac:dyDescent="0.25">
      <c r="A93" s="153" t="str">
        <f>IF('2.Datos'!A93=""," ",'2.Datos'!A93)</f>
        <v xml:space="preserve"> </v>
      </c>
      <c r="B93" s="154" t="str">
        <f>IF('2.Datos'!F93="","",'2.Datos'!F93)</f>
        <v/>
      </c>
      <c r="C93" s="113" t="str">
        <f>'2.Datos'!X93</f>
        <v>-</v>
      </c>
      <c r="D93" s="113" t="str">
        <f>'2.Datos'!AF93</f>
        <v>-</v>
      </c>
      <c r="E93" s="113" t="str">
        <f>'2.Datos'!AJ93</f>
        <v>-</v>
      </c>
      <c r="F93" s="113" t="str">
        <f>'2.Datos'!AN93</f>
        <v>-</v>
      </c>
      <c r="G93" s="113" t="str">
        <f>'2.Datos'!AR93</f>
        <v>-</v>
      </c>
      <c r="H93" s="113" t="str">
        <f>'2.Datos'!AV93</f>
        <v>-</v>
      </c>
      <c r="I93" s="113" t="str">
        <f>'2.Datos'!AZ93</f>
        <v>-</v>
      </c>
      <c r="J93" s="113" t="str">
        <f>'2.Datos'!BD93</f>
        <v>-</v>
      </c>
      <c r="K93" s="113" t="str">
        <f>'2.Datos'!BH93</f>
        <v>-</v>
      </c>
      <c r="L93" s="113" t="str">
        <f>'2.Datos'!BL93</f>
        <v>-</v>
      </c>
      <c r="M93" s="113" t="str">
        <f>'2.Datos'!BP93</f>
        <v>-</v>
      </c>
      <c r="N93" s="113" t="str">
        <f>'2.Datos'!BT93</f>
        <v>-</v>
      </c>
      <c r="O93" s="113" t="str">
        <f>'2.Datos'!BX93</f>
        <v>-</v>
      </c>
      <c r="P93" s="113" t="str">
        <f>'2.Datos'!CB93</f>
        <v>-</v>
      </c>
      <c r="Q93" s="113" t="str">
        <f>'2.Datos'!CF93</f>
        <v>-</v>
      </c>
      <c r="R93" s="113" t="str">
        <f>'2.Datos'!CJ93</f>
        <v>-</v>
      </c>
      <c r="S93" s="113" t="str">
        <f>'2.Datos'!CN93</f>
        <v>-</v>
      </c>
      <c r="T93" s="113" t="str">
        <f>'2.Datos'!CR93</f>
        <v>-</v>
      </c>
      <c r="U93" s="113" t="str">
        <f>'2.Datos'!CV93</f>
        <v>-</v>
      </c>
      <c r="V93" s="113" t="str">
        <f>'2.Datos'!CZ93</f>
        <v>-</v>
      </c>
      <c r="W93" s="113" t="str">
        <f>'2.Datos'!DD93</f>
        <v>-</v>
      </c>
      <c r="X93" s="113" t="str">
        <f>'2.Datos'!DH93</f>
        <v>-</v>
      </c>
      <c r="Y93" s="113" t="str">
        <f>'2.Datos'!DL93</f>
        <v>-</v>
      </c>
      <c r="Z93" s="113" t="str">
        <f>'2.Datos'!DP93</f>
        <v>-</v>
      </c>
      <c r="AA93" s="113" t="str">
        <f>'2.Datos'!DT93</f>
        <v>-</v>
      </c>
    </row>
    <row r="94" spans="1:27" x14ac:dyDescent="0.25">
      <c r="A94" s="153" t="str">
        <f>IF('2.Datos'!A94=""," ",'2.Datos'!A94)</f>
        <v xml:space="preserve"> </v>
      </c>
      <c r="B94" s="154" t="str">
        <f>IF('2.Datos'!F94="","",'2.Datos'!F94)</f>
        <v/>
      </c>
      <c r="C94" s="113" t="str">
        <f>'2.Datos'!X94</f>
        <v>-</v>
      </c>
      <c r="D94" s="113" t="str">
        <f>'2.Datos'!AF94</f>
        <v>-</v>
      </c>
      <c r="E94" s="113" t="str">
        <f>'2.Datos'!AJ94</f>
        <v>-</v>
      </c>
      <c r="F94" s="113" t="str">
        <f>'2.Datos'!AN94</f>
        <v>-</v>
      </c>
      <c r="G94" s="113" t="str">
        <f>'2.Datos'!AR94</f>
        <v>-</v>
      </c>
      <c r="H94" s="113" t="str">
        <f>'2.Datos'!AV94</f>
        <v>-</v>
      </c>
      <c r="I94" s="113" t="str">
        <f>'2.Datos'!AZ94</f>
        <v>-</v>
      </c>
      <c r="J94" s="113" t="str">
        <f>'2.Datos'!BD94</f>
        <v>-</v>
      </c>
      <c r="K94" s="113" t="str">
        <f>'2.Datos'!BH94</f>
        <v>-</v>
      </c>
      <c r="L94" s="113" t="str">
        <f>'2.Datos'!BL94</f>
        <v>-</v>
      </c>
      <c r="M94" s="113" t="str">
        <f>'2.Datos'!BP94</f>
        <v>-</v>
      </c>
      <c r="N94" s="113" t="str">
        <f>'2.Datos'!BT94</f>
        <v>-</v>
      </c>
      <c r="O94" s="113" t="str">
        <f>'2.Datos'!BX94</f>
        <v>-</v>
      </c>
      <c r="P94" s="113" t="str">
        <f>'2.Datos'!CB94</f>
        <v>-</v>
      </c>
      <c r="Q94" s="113" t="str">
        <f>'2.Datos'!CF94</f>
        <v>-</v>
      </c>
      <c r="R94" s="113" t="str">
        <f>'2.Datos'!CJ94</f>
        <v>-</v>
      </c>
      <c r="S94" s="113" t="str">
        <f>'2.Datos'!CN94</f>
        <v>-</v>
      </c>
      <c r="T94" s="113" t="str">
        <f>'2.Datos'!CR94</f>
        <v>-</v>
      </c>
      <c r="U94" s="113" t="str">
        <f>'2.Datos'!CV94</f>
        <v>-</v>
      </c>
      <c r="V94" s="113" t="str">
        <f>'2.Datos'!CZ94</f>
        <v>-</v>
      </c>
      <c r="W94" s="113" t="str">
        <f>'2.Datos'!DD94</f>
        <v>-</v>
      </c>
      <c r="X94" s="113" t="str">
        <f>'2.Datos'!DH94</f>
        <v>-</v>
      </c>
      <c r="Y94" s="113" t="str">
        <f>'2.Datos'!DL94</f>
        <v>-</v>
      </c>
      <c r="Z94" s="113" t="str">
        <f>'2.Datos'!DP94</f>
        <v>-</v>
      </c>
      <c r="AA94" s="113" t="str">
        <f>'2.Datos'!DT94</f>
        <v>-</v>
      </c>
    </row>
    <row r="95" spans="1:27" x14ac:dyDescent="0.25">
      <c r="A95" s="153" t="str">
        <f>IF('2.Datos'!A95=""," ",'2.Datos'!A95)</f>
        <v xml:space="preserve"> </v>
      </c>
      <c r="B95" s="154" t="str">
        <f>IF('2.Datos'!F95="","",'2.Datos'!F95)</f>
        <v/>
      </c>
      <c r="C95" s="113" t="str">
        <f>'2.Datos'!X95</f>
        <v>-</v>
      </c>
      <c r="D95" s="113" t="str">
        <f>'2.Datos'!AF95</f>
        <v>-</v>
      </c>
      <c r="E95" s="113" t="str">
        <f>'2.Datos'!AJ95</f>
        <v>-</v>
      </c>
      <c r="F95" s="113" t="str">
        <f>'2.Datos'!AN95</f>
        <v>-</v>
      </c>
      <c r="G95" s="113" t="str">
        <f>'2.Datos'!AR95</f>
        <v>-</v>
      </c>
      <c r="H95" s="113" t="str">
        <f>'2.Datos'!AV95</f>
        <v>-</v>
      </c>
      <c r="I95" s="113" t="str">
        <f>'2.Datos'!AZ95</f>
        <v>-</v>
      </c>
      <c r="J95" s="113" t="str">
        <f>'2.Datos'!BD95</f>
        <v>-</v>
      </c>
      <c r="K95" s="113" t="str">
        <f>'2.Datos'!BH95</f>
        <v>-</v>
      </c>
      <c r="L95" s="113" t="str">
        <f>'2.Datos'!BL95</f>
        <v>-</v>
      </c>
      <c r="M95" s="113" t="str">
        <f>'2.Datos'!BP95</f>
        <v>-</v>
      </c>
      <c r="N95" s="113" t="str">
        <f>'2.Datos'!BT95</f>
        <v>-</v>
      </c>
      <c r="O95" s="113" t="str">
        <f>'2.Datos'!BX95</f>
        <v>-</v>
      </c>
      <c r="P95" s="113" t="str">
        <f>'2.Datos'!CB95</f>
        <v>-</v>
      </c>
      <c r="Q95" s="113" t="str">
        <f>'2.Datos'!CF95</f>
        <v>-</v>
      </c>
      <c r="R95" s="113" t="str">
        <f>'2.Datos'!CJ95</f>
        <v>-</v>
      </c>
      <c r="S95" s="113" t="str">
        <f>'2.Datos'!CN95</f>
        <v>-</v>
      </c>
      <c r="T95" s="113" t="str">
        <f>'2.Datos'!CR95</f>
        <v>-</v>
      </c>
      <c r="U95" s="113" t="str">
        <f>'2.Datos'!CV95</f>
        <v>-</v>
      </c>
      <c r="V95" s="113" t="str">
        <f>'2.Datos'!CZ95</f>
        <v>-</v>
      </c>
      <c r="W95" s="113" t="str">
        <f>'2.Datos'!DD95</f>
        <v>-</v>
      </c>
      <c r="X95" s="113" t="str">
        <f>'2.Datos'!DH95</f>
        <v>-</v>
      </c>
      <c r="Y95" s="113" t="str">
        <f>'2.Datos'!DL95</f>
        <v>-</v>
      </c>
      <c r="Z95" s="113" t="str">
        <f>'2.Datos'!DP95</f>
        <v>-</v>
      </c>
      <c r="AA95" s="113" t="str">
        <f>'2.Datos'!DT95</f>
        <v>-</v>
      </c>
    </row>
    <row r="96" spans="1:27" s="155" customFormat="1" x14ac:dyDescent="0.25">
      <c r="A96" s="153" t="str">
        <f>IF('2.Datos'!A96=""," ",'2.Datos'!A96)</f>
        <v xml:space="preserve"> </v>
      </c>
      <c r="B96" s="154" t="str">
        <f>IF('2.Datos'!F96="","",'2.Datos'!F96)</f>
        <v/>
      </c>
      <c r="C96" s="113" t="str">
        <f>'2.Datos'!X96</f>
        <v>-</v>
      </c>
      <c r="D96" s="113" t="str">
        <f>'2.Datos'!AF96</f>
        <v>-</v>
      </c>
      <c r="E96" s="113" t="str">
        <f>'2.Datos'!AJ96</f>
        <v>-</v>
      </c>
      <c r="F96" s="113" t="str">
        <f>'2.Datos'!AN96</f>
        <v>-</v>
      </c>
      <c r="G96" s="113" t="str">
        <f>'2.Datos'!AR96</f>
        <v>-</v>
      </c>
      <c r="H96" s="113" t="str">
        <f>'2.Datos'!AV96</f>
        <v>-</v>
      </c>
      <c r="I96" s="113" t="str">
        <f>'2.Datos'!AZ96</f>
        <v>-</v>
      </c>
      <c r="J96" s="113" t="str">
        <f>'2.Datos'!BD96</f>
        <v>-</v>
      </c>
      <c r="K96" s="113" t="str">
        <f>'2.Datos'!BH96</f>
        <v>-</v>
      </c>
      <c r="L96" s="113" t="str">
        <f>'2.Datos'!BL96</f>
        <v>-</v>
      </c>
      <c r="M96" s="113" t="str">
        <f>'2.Datos'!BP96</f>
        <v>-</v>
      </c>
      <c r="N96" s="113" t="str">
        <f>'2.Datos'!BT96</f>
        <v>-</v>
      </c>
      <c r="O96" s="113" t="str">
        <f>'2.Datos'!BX96</f>
        <v>-</v>
      </c>
      <c r="P96" s="113" t="str">
        <f>'2.Datos'!CB96</f>
        <v>-</v>
      </c>
      <c r="Q96" s="113" t="str">
        <f>'2.Datos'!CF96</f>
        <v>-</v>
      </c>
      <c r="R96" s="113" t="str">
        <f>'2.Datos'!CJ96</f>
        <v>-</v>
      </c>
      <c r="S96" s="113" t="str">
        <f>'2.Datos'!CN96</f>
        <v>-</v>
      </c>
      <c r="T96" s="113" t="str">
        <f>'2.Datos'!CR96</f>
        <v>-</v>
      </c>
      <c r="U96" s="113" t="str">
        <f>'2.Datos'!CV96</f>
        <v>-</v>
      </c>
      <c r="V96" s="113" t="str">
        <f>'2.Datos'!CZ96</f>
        <v>-</v>
      </c>
      <c r="W96" s="113" t="str">
        <f>'2.Datos'!DD96</f>
        <v>-</v>
      </c>
      <c r="X96" s="113" t="str">
        <f>'2.Datos'!DH96</f>
        <v>-</v>
      </c>
      <c r="Y96" s="113" t="str">
        <f>'2.Datos'!DL96</f>
        <v>-</v>
      </c>
      <c r="Z96" s="113" t="str">
        <f>'2.Datos'!DP96</f>
        <v>-</v>
      </c>
      <c r="AA96" s="113" t="str">
        <f>'2.Datos'!DT96</f>
        <v>-</v>
      </c>
    </row>
    <row r="97" spans="1:27" s="159" customFormat="1" x14ac:dyDescent="0.25">
      <c r="A97" s="156"/>
      <c r="B97" s="157"/>
      <c r="C97" s="158"/>
    </row>
    <row r="99" spans="1:27" s="160" customFormat="1" ht="42" customHeight="1" x14ac:dyDescent="0.25">
      <c r="C99" s="109" t="s">
        <v>219</v>
      </c>
      <c r="D99" s="109" t="str">
        <f>D2</f>
        <v>Seguimiento 1 2019</v>
      </c>
      <c r="E99" s="109" t="str">
        <f t="shared" ref="E99:AA99" si="0">E2</f>
        <v>Seguimiento 2 2020</v>
      </c>
      <c r="F99" s="109" t="str">
        <f t="shared" si="0"/>
        <v>Seguimiento 3 (Fecha)</v>
      </c>
      <c r="G99" s="109" t="str">
        <f t="shared" si="0"/>
        <v>Seguimiento 4 (Fecha)</v>
      </c>
      <c r="H99" s="109" t="str">
        <f t="shared" si="0"/>
        <v>Seguimiento 5 (Fecha)</v>
      </c>
      <c r="I99" s="109" t="str">
        <f t="shared" si="0"/>
        <v>Seguimiento 6 (Fecha)</v>
      </c>
      <c r="J99" s="109" t="str">
        <f t="shared" si="0"/>
        <v>Seguimiento 7 (Fecha)</v>
      </c>
      <c r="K99" s="109" t="str">
        <f t="shared" si="0"/>
        <v>Seguimiento 8 (Fecha)</v>
      </c>
      <c r="L99" s="109" t="str">
        <f t="shared" si="0"/>
        <v>Seguimiento 9 (Fecha)</v>
      </c>
      <c r="M99" s="109" t="str">
        <f t="shared" si="0"/>
        <v>Seguimiento 10 (Fecha)</v>
      </c>
      <c r="N99" s="109" t="str">
        <f t="shared" si="0"/>
        <v>Seguimiento 11 (Fecha)</v>
      </c>
      <c r="O99" s="109" t="str">
        <f t="shared" si="0"/>
        <v>Seguimiento 12 (Fecha)</v>
      </c>
      <c r="P99" s="109" t="str">
        <f t="shared" si="0"/>
        <v>Seguimiento 13 (Fecha)</v>
      </c>
      <c r="Q99" s="109" t="str">
        <f t="shared" si="0"/>
        <v>Seguimiento 14 (Fecha)</v>
      </c>
      <c r="R99" s="109" t="str">
        <f t="shared" si="0"/>
        <v>Seguimiento 15 (Fecha)</v>
      </c>
      <c r="S99" s="109" t="str">
        <f t="shared" si="0"/>
        <v>Seguimiento 16 (Fecha)</v>
      </c>
      <c r="T99" s="109" t="str">
        <f t="shared" si="0"/>
        <v>Seguimiento 17 (Fecha)</v>
      </c>
      <c r="U99" s="109" t="str">
        <f t="shared" si="0"/>
        <v>Seguimiento 18 (Fecha)</v>
      </c>
      <c r="V99" s="109" t="str">
        <f t="shared" si="0"/>
        <v>Seguimiento 19 (Fecha)</v>
      </c>
      <c r="W99" s="109" t="str">
        <f t="shared" si="0"/>
        <v>Seguimiento 20 (Fecha)</v>
      </c>
      <c r="X99" s="109" t="str">
        <f t="shared" si="0"/>
        <v>Seguimiento 21 (Fecha)</v>
      </c>
      <c r="Y99" s="109" t="str">
        <f t="shared" si="0"/>
        <v>Seguimiento 22 (Fecha)</v>
      </c>
      <c r="Z99" s="109" t="str">
        <f t="shared" si="0"/>
        <v>Seguimiento 23 (Fecha)</v>
      </c>
      <c r="AA99" s="109" t="str">
        <f t="shared" si="0"/>
        <v>Seguimiento 24 (Fecha)</v>
      </c>
    </row>
    <row r="100" spans="1:27" ht="31.5" customHeight="1" x14ac:dyDescent="0.25">
      <c r="B100" s="161" t="s">
        <v>217</v>
      </c>
      <c r="C100" s="247">
        <f>'2.Datos'!HR2</f>
        <v>0.41263789012156998</v>
      </c>
      <c r="D100" s="162">
        <f>'2.Datos'!HW2</f>
        <v>0.40810892693268691</v>
      </c>
      <c r="E100" s="162">
        <f>'2.Datos'!IB2</f>
        <v>0.39692218221489878</v>
      </c>
      <c r="F100" s="162">
        <f>'2.Datos'!IG2</f>
        <v>0.39226577384221517</v>
      </c>
      <c r="G100" s="162">
        <f>'2.Datos'!IL2</f>
        <v>0.40147182978002793</v>
      </c>
      <c r="H100" s="162">
        <f>'2.Datos'!IQ2</f>
        <v>-8.1621785386537388E-2</v>
      </c>
      <c r="I100" s="162">
        <f>'2.Datos'!IV2</f>
        <v>-8.1621785386537388E-2</v>
      </c>
      <c r="J100" s="162">
        <f>'2.Datos'!JA2</f>
        <v>-8.1621785386537388E-2</v>
      </c>
      <c r="K100" s="162">
        <f>'2.Datos'!JF2</f>
        <v>-8.1621785386537388E-2</v>
      </c>
      <c r="L100" s="162">
        <f>'2.Datos'!JK2</f>
        <v>-8.1621785386537388E-2</v>
      </c>
      <c r="M100" s="162">
        <f>'2.Datos'!JP2</f>
        <v>-8.1621785386537388E-2</v>
      </c>
      <c r="N100" s="162">
        <f>'2.Datos'!JU2</f>
        <v>-8.1621785386537388E-2</v>
      </c>
      <c r="O100" s="162">
        <f>'2.Datos'!JZ2</f>
        <v>-8.1621785386537388E-2</v>
      </c>
      <c r="P100" s="162">
        <f>'2.Datos'!KE2</f>
        <v>-8.1621785386537388E-2</v>
      </c>
      <c r="Q100" s="162">
        <f>'2.Datos'!KJ2</f>
        <v>-8.1621785386537388E-2</v>
      </c>
      <c r="R100" s="162">
        <f>'2.Datos'!KO2</f>
        <v>-8.1621785386537388E-2</v>
      </c>
      <c r="S100" s="162">
        <f>'2.Datos'!KT2</f>
        <v>-8.1621785386537388E-2</v>
      </c>
      <c r="T100" s="162">
        <f>'2.Datos'!KY2</f>
        <v>-8.1621785386537388E-2</v>
      </c>
      <c r="U100" s="162">
        <f>'2.Datos'!LD2</f>
        <v>-8.1621785386537388E-2</v>
      </c>
      <c r="V100" s="162">
        <f>'2.Datos'!LI2</f>
        <v>-8.1621785386537388E-2</v>
      </c>
      <c r="W100" s="162">
        <f>'2.Datos'!LN2</f>
        <v>-8.1621785386537388E-2</v>
      </c>
      <c r="X100" s="162">
        <f>'2.Datos'!LS2</f>
        <v>-8.1621785386537388E-2</v>
      </c>
      <c r="Y100" s="162">
        <f>'2.Datos'!LX2</f>
        <v>-8.1621785386537388E-2</v>
      </c>
      <c r="Z100" s="162">
        <f>'2.Datos'!MC2</f>
        <v>-8.1621785386537388E-2</v>
      </c>
      <c r="AA100" s="162">
        <f>'2.Datos'!MH2</f>
        <v>-8.1621785386537388E-2</v>
      </c>
    </row>
    <row r="102" spans="1:27" ht="25.5" customHeight="1" x14ac:dyDescent="0.25"/>
    <row r="103" spans="1:27" ht="26.25" customHeight="1" x14ac:dyDescent="0.25"/>
    <row r="104" spans="1:27" ht="23.25" customHeight="1" x14ac:dyDescent="0.25"/>
    <row r="105" spans="1:27" ht="15.75" customHeight="1" x14ac:dyDescent="0.25"/>
    <row r="106" spans="1:27" ht="27" customHeight="1" x14ac:dyDescent="0.25">
      <c r="J106" s="202"/>
      <c r="K106" s="202"/>
      <c r="L106" s="421" t="s">
        <v>168</v>
      </c>
      <c r="M106" s="422"/>
      <c r="N106" s="422"/>
      <c r="O106" s="422"/>
      <c r="P106" s="423"/>
    </row>
    <row r="107" spans="1:27" ht="15.75" x14ac:dyDescent="0.25">
      <c r="J107" s="424" t="s">
        <v>163</v>
      </c>
      <c r="K107" s="425"/>
      <c r="L107" s="203" t="s">
        <v>10</v>
      </c>
      <c r="M107" s="203" t="s">
        <v>9</v>
      </c>
      <c r="N107" s="203" t="s">
        <v>8</v>
      </c>
      <c r="O107" s="203" t="s">
        <v>167</v>
      </c>
      <c r="P107" s="203" t="s">
        <v>48</v>
      </c>
    </row>
    <row r="108" spans="1:27" ht="15.75" x14ac:dyDescent="0.25">
      <c r="J108" s="426"/>
      <c r="K108" s="427"/>
      <c r="L108" s="204">
        <v>1</v>
      </c>
      <c r="M108" s="204">
        <v>2</v>
      </c>
      <c r="N108" s="204">
        <v>4</v>
      </c>
      <c r="O108" s="204">
        <v>8</v>
      </c>
      <c r="P108" s="204">
        <v>16</v>
      </c>
    </row>
    <row r="109" spans="1:27" ht="15.75" x14ac:dyDescent="0.25">
      <c r="J109" s="205" t="s">
        <v>46</v>
      </c>
      <c r="K109" s="204">
        <v>5</v>
      </c>
      <c r="L109" s="196" t="str">
        <f>Listas!E57</f>
        <v/>
      </c>
      <c r="M109" s="196" t="str">
        <f>Listas!F57</f>
        <v/>
      </c>
      <c r="N109" s="197" t="str">
        <f>Listas!G57</f>
        <v/>
      </c>
      <c r="O109" s="198" t="str">
        <f>Listas!H57</f>
        <v/>
      </c>
      <c r="P109" s="198" t="str">
        <f>Listas!I57</f>
        <v/>
      </c>
    </row>
    <row r="110" spans="1:27" ht="15.75" x14ac:dyDescent="0.25">
      <c r="J110" s="203" t="s">
        <v>45</v>
      </c>
      <c r="K110" s="204">
        <v>4</v>
      </c>
      <c r="L110" s="199" t="str">
        <f>Listas!E58</f>
        <v/>
      </c>
      <c r="M110" s="196" t="str">
        <f>Listas!F58</f>
        <v/>
      </c>
      <c r="N110" s="197" t="str">
        <f>Listas!G58</f>
        <v/>
      </c>
      <c r="O110" s="198" t="str">
        <f>Listas!H58</f>
        <v/>
      </c>
      <c r="P110" s="198" t="str">
        <f>Listas!I58</f>
        <v/>
      </c>
    </row>
    <row r="111" spans="1:27" ht="15.75" x14ac:dyDescent="0.25">
      <c r="J111" s="203" t="s">
        <v>44</v>
      </c>
      <c r="K111" s="204">
        <v>3</v>
      </c>
      <c r="L111" s="200" t="str">
        <f>Listas!E59</f>
        <v/>
      </c>
      <c r="M111" s="196" t="str">
        <f>Listas!F59</f>
        <v/>
      </c>
      <c r="N111" s="196" t="str">
        <f>Listas!G59</f>
        <v/>
      </c>
      <c r="O111" s="197" t="str">
        <f>Listas!H59</f>
        <v/>
      </c>
      <c r="P111" s="198" t="str">
        <f>Listas!I59</f>
        <v/>
      </c>
    </row>
    <row r="112" spans="1:27" ht="15.75" x14ac:dyDescent="0.25">
      <c r="D112" s="167"/>
      <c r="J112" s="203" t="s">
        <v>43</v>
      </c>
      <c r="K112" s="204">
        <v>2</v>
      </c>
      <c r="L112" s="200" t="str">
        <f>Listas!E60</f>
        <v/>
      </c>
      <c r="M112" s="200" t="str">
        <f>Listas!F60</f>
        <v/>
      </c>
      <c r="N112" s="201" t="str">
        <f>Listas!G60</f>
        <v/>
      </c>
      <c r="O112" s="197" t="str">
        <f>Listas!H60</f>
        <v/>
      </c>
      <c r="P112" s="198" t="str">
        <f>Listas!I60</f>
        <v/>
      </c>
    </row>
    <row r="113" spans="4:16" ht="18.75" customHeight="1" x14ac:dyDescent="0.25">
      <c r="D113" s="167"/>
      <c r="J113" s="203" t="s">
        <v>42</v>
      </c>
      <c r="K113" s="204">
        <v>1</v>
      </c>
      <c r="L113" s="200" t="str">
        <f>Listas!E61</f>
        <v/>
      </c>
      <c r="M113" s="200" t="str">
        <f>Listas!F61</f>
        <v/>
      </c>
      <c r="N113" s="200" t="str">
        <f>Listas!G61</f>
        <v/>
      </c>
      <c r="O113" s="201" t="str">
        <f>Listas!H61</f>
        <v/>
      </c>
      <c r="P113" s="197" t="str">
        <f>Listas!I61</f>
        <v/>
      </c>
    </row>
    <row r="115" spans="4:16" x14ac:dyDescent="0.25">
      <c r="D115" s="167"/>
    </row>
    <row r="119" spans="4:16" ht="30.75" customHeight="1" x14ac:dyDescent="0.25">
      <c r="N119" s="428" t="s">
        <v>85</v>
      </c>
      <c r="O119" s="428"/>
    </row>
    <row r="120" spans="4:16" ht="21" customHeight="1" x14ac:dyDescent="0.25">
      <c r="N120" s="168" t="s">
        <v>88</v>
      </c>
      <c r="O120" s="169">
        <f>+COUNTIFS('2.Datos'!AN:AN,'Tablero Seguimiento'!N120)</f>
        <v>0</v>
      </c>
    </row>
    <row r="121" spans="4:16" ht="23.25" customHeight="1" x14ac:dyDescent="0.25">
      <c r="N121" s="170" t="s">
        <v>15</v>
      </c>
      <c r="O121" s="169">
        <f>+COUNTIFS('2.Datos'!AN:AN,'Tablero Seguimiento'!N121)</f>
        <v>0</v>
      </c>
    </row>
    <row r="122" spans="4:16" ht="27" customHeight="1" x14ac:dyDescent="0.25">
      <c r="N122" s="171" t="s">
        <v>78</v>
      </c>
      <c r="O122" s="169">
        <f>+COUNTIFS('2.Datos'!AN:AN,'Tablero Seguimiento'!N122)</f>
        <v>6</v>
      </c>
    </row>
    <row r="123" spans="4:16" ht="27" customHeight="1" x14ac:dyDescent="0.25">
      <c r="N123" s="172" t="s">
        <v>77</v>
      </c>
      <c r="O123" s="169">
        <f>+COUNTIFS('2.Datos'!AN:AN,'Tablero Seguimiento'!N123)</f>
        <v>17</v>
      </c>
    </row>
    <row r="124" spans="4:16" ht="27" customHeight="1" x14ac:dyDescent="0.25">
      <c r="N124" s="173" t="s">
        <v>86</v>
      </c>
      <c r="O124" s="174">
        <f>SUM(O120:O123)</f>
        <v>23</v>
      </c>
    </row>
    <row r="125" spans="4:16" ht="27" customHeight="1" x14ac:dyDescent="0.25"/>
    <row r="126" spans="4:16" ht="27" customHeight="1" x14ac:dyDescent="0.25"/>
    <row r="127" spans="4:16" ht="15.75" x14ac:dyDescent="0.25">
      <c r="M127" s="436" t="s">
        <v>228</v>
      </c>
      <c r="N127" s="437"/>
      <c r="O127" s="209">
        <f>IFERROR(ROUND(AVERAGE('2.Datos'!$Z$3:$Z$100),2),"")</f>
        <v>3.96</v>
      </c>
      <c r="P127" s="208" t="str">
        <f>IFERROR(VLOOKUP(O127,'3.Controles - Escala'!$B$5:$C$34,2,TRUE),"")</f>
        <v>Medio</v>
      </c>
    </row>
    <row r="129" spans="12:19" ht="21" customHeight="1" x14ac:dyDescent="0.25"/>
    <row r="130" spans="12:19" ht="29.25" customHeight="1" x14ac:dyDescent="0.25"/>
    <row r="131" spans="12:19" ht="27" customHeight="1" x14ac:dyDescent="0.25">
      <c r="L131" s="429" t="s">
        <v>11</v>
      </c>
      <c r="M131" s="430"/>
      <c r="N131" s="431"/>
      <c r="O131" s="431"/>
      <c r="P131" s="431"/>
      <c r="Q131" s="431"/>
      <c r="R131" s="431"/>
      <c r="S131" s="432"/>
    </row>
    <row r="132" spans="12:19" ht="58.5" customHeight="1" x14ac:dyDescent="0.25">
      <c r="L132" s="175" t="s">
        <v>84</v>
      </c>
      <c r="M132" s="176" t="s">
        <v>88</v>
      </c>
      <c r="N132" s="433" t="s">
        <v>224</v>
      </c>
      <c r="O132" s="434"/>
      <c r="P132" s="434"/>
      <c r="Q132" s="434"/>
      <c r="R132" s="434"/>
      <c r="S132" s="435"/>
    </row>
    <row r="133" spans="12:19" ht="70.5" customHeight="1" x14ac:dyDescent="0.25">
      <c r="L133" s="177" t="s">
        <v>18</v>
      </c>
      <c r="M133" s="178" t="s">
        <v>15</v>
      </c>
      <c r="N133" s="433" t="s">
        <v>225</v>
      </c>
      <c r="O133" s="434"/>
      <c r="P133" s="434"/>
      <c r="Q133" s="434"/>
      <c r="R133" s="434"/>
      <c r="S133" s="435"/>
    </row>
    <row r="134" spans="12:19" ht="56.25" customHeight="1" x14ac:dyDescent="0.25">
      <c r="L134" s="179" t="s">
        <v>20</v>
      </c>
      <c r="M134" s="180" t="s">
        <v>78</v>
      </c>
      <c r="N134" s="433" t="s">
        <v>226</v>
      </c>
      <c r="O134" s="434"/>
      <c r="P134" s="434"/>
      <c r="Q134" s="434"/>
      <c r="R134" s="434"/>
      <c r="S134" s="435"/>
    </row>
    <row r="135" spans="12:19" ht="48" customHeight="1" x14ac:dyDescent="0.25">
      <c r="L135" s="181" t="s">
        <v>19</v>
      </c>
      <c r="M135" s="182" t="s">
        <v>77</v>
      </c>
      <c r="N135" s="433" t="s">
        <v>227</v>
      </c>
      <c r="O135" s="434"/>
      <c r="P135" s="434"/>
      <c r="Q135" s="434"/>
      <c r="R135" s="434"/>
      <c r="S135" s="435"/>
    </row>
    <row r="147" spans="2:27" ht="15.75" x14ac:dyDescent="0.25">
      <c r="B147" s="420" t="s">
        <v>164</v>
      </c>
      <c r="C147" s="420"/>
      <c r="D147" s="420"/>
    </row>
    <row r="148" spans="2:27" ht="15.75" x14ac:dyDescent="0.25">
      <c r="B148" s="183">
        <v>0.37</v>
      </c>
      <c r="C148" s="183">
        <v>0</v>
      </c>
      <c r="D148" s="184" t="s">
        <v>13</v>
      </c>
    </row>
    <row r="149" spans="2:27" ht="15.75" x14ac:dyDescent="0.25">
      <c r="B149" s="185">
        <v>0.53</v>
      </c>
      <c r="C149" s="185">
        <v>0.37</v>
      </c>
      <c r="D149" s="186" t="s">
        <v>14</v>
      </c>
    </row>
    <row r="150" spans="2:27" ht="15.75" x14ac:dyDescent="0.25">
      <c r="B150" s="187">
        <v>0.67</v>
      </c>
      <c r="C150" s="187">
        <v>0.53</v>
      </c>
      <c r="D150" s="188" t="s">
        <v>76</v>
      </c>
    </row>
    <row r="151" spans="2:27" ht="15.75" x14ac:dyDescent="0.25">
      <c r="B151" s="189">
        <v>1</v>
      </c>
      <c r="C151" s="189">
        <v>0.67</v>
      </c>
      <c r="D151" s="190" t="s">
        <v>16</v>
      </c>
    </row>
    <row r="157" spans="2:27" x14ac:dyDescent="0.25">
      <c r="B157" s="191" t="s">
        <v>218</v>
      </c>
      <c r="C157" s="191"/>
    </row>
    <row r="159" spans="2:27" x14ac:dyDescent="0.25">
      <c r="B159" s="192" t="s">
        <v>13</v>
      </c>
      <c r="C159" s="162">
        <v>0.37</v>
      </c>
      <c r="D159" s="162">
        <v>0.37</v>
      </c>
      <c r="E159" s="162">
        <v>0.37</v>
      </c>
      <c r="F159" s="162">
        <v>0.37</v>
      </c>
      <c r="G159" s="162">
        <v>0.37</v>
      </c>
      <c r="H159" s="162">
        <v>0.37</v>
      </c>
      <c r="I159" s="162">
        <v>0.37</v>
      </c>
      <c r="J159" s="162">
        <v>0.37</v>
      </c>
      <c r="K159" s="162">
        <v>0.37</v>
      </c>
      <c r="L159" s="162">
        <v>0.37</v>
      </c>
      <c r="M159" s="162">
        <v>0.37</v>
      </c>
      <c r="N159" s="162">
        <v>0.37</v>
      </c>
      <c r="O159" s="162">
        <v>0.37</v>
      </c>
      <c r="P159" s="162">
        <v>0.37</v>
      </c>
      <c r="Q159" s="162">
        <v>0.37</v>
      </c>
      <c r="R159" s="162">
        <v>0.37</v>
      </c>
      <c r="S159" s="162">
        <v>0.37</v>
      </c>
      <c r="T159" s="162">
        <v>0.37</v>
      </c>
      <c r="U159" s="162">
        <v>0.37</v>
      </c>
      <c r="V159" s="162">
        <v>0.37</v>
      </c>
      <c r="W159" s="162">
        <v>0.37</v>
      </c>
      <c r="X159" s="162">
        <v>0.37</v>
      </c>
      <c r="Y159" s="162">
        <v>0.37</v>
      </c>
      <c r="Z159" s="162">
        <v>0.37</v>
      </c>
      <c r="AA159" s="162">
        <v>0.37</v>
      </c>
    </row>
    <row r="160" spans="2:27" x14ac:dyDescent="0.25">
      <c r="B160" s="193" t="s">
        <v>14</v>
      </c>
      <c r="C160" s="162">
        <v>0.16000000000000003</v>
      </c>
      <c r="D160" s="162">
        <v>0.16000000000000003</v>
      </c>
      <c r="E160" s="162">
        <v>0.16000000000000003</v>
      </c>
      <c r="F160" s="162">
        <v>0.16000000000000003</v>
      </c>
      <c r="G160" s="162">
        <v>0.16000000000000003</v>
      </c>
      <c r="H160" s="162">
        <v>0.16000000000000003</v>
      </c>
      <c r="I160" s="162">
        <v>0.16000000000000003</v>
      </c>
      <c r="J160" s="162">
        <v>0.16000000000000003</v>
      </c>
      <c r="K160" s="162">
        <v>0.16000000000000003</v>
      </c>
      <c r="L160" s="162">
        <v>0.16000000000000003</v>
      </c>
      <c r="M160" s="162">
        <v>0.16000000000000003</v>
      </c>
      <c r="N160" s="162">
        <v>0.16000000000000003</v>
      </c>
      <c r="O160" s="162">
        <v>0.16000000000000003</v>
      </c>
      <c r="P160" s="162">
        <v>0.16000000000000003</v>
      </c>
      <c r="Q160" s="162">
        <v>0.16000000000000003</v>
      </c>
      <c r="R160" s="162">
        <v>0.16000000000000003</v>
      </c>
      <c r="S160" s="162">
        <v>0.16000000000000003</v>
      </c>
      <c r="T160" s="162">
        <v>0.16000000000000003</v>
      </c>
      <c r="U160" s="162">
        <v>0.16000000000000003</v>
      </c>
      <c r="V160" s="162">
        <v>0.16000000000000003</v>
      </c>
      <c r="W160" s="162">
        <v>0.16000000000000003</v>
      </c>
      <c r="X160" s="162">
        <v>0.16000000000000003</v>
      </c>
      <c r="Y160" s="162">
        <v>0.16000000000000003</v>
      </c>
      <c r="Z160" s="162">
        <v>0.16000000000000003</v>
      </c>
      <c r="AA160" s="162">
        <v>0.16000000000000003</v>
      </c>
    </row>
    <row r="161" spans="2:27" x14ac:dyDescent="0.25">
      <c r="B161" s="194" t="s">
        <v>76</v>
      </c>
      <c r="C161" s="162">
        <v>0.14000000000000001</v>
      </c>
      <c r="D161" s="162">
        <v>0.14000000000000001</v>
      </c>
      <c r="E161" s="162">
        <v>0.14000000000000001</v>
      </c>
      <c r="F161" s="162">
        <v>0.14000000000000001</v>
      </c>
      <c r="G161" s="162">
        <v>0.14000000000000001</v>
      </c>
      <c r="H161" s="162">
        <v>0.14000000000000001</v>
      </c>
      <c r="I161" s="162">
        <v>0.14000000000000001</v>
      </c>
      <c r="J161" s="162">
        <v>0.14000000000000001</v>
      </c>
      <c r="K161" s="162">
        <v>0.14000000000000001</v>
      </c>
      <c r="L161" s="162">
        <v>0.14000000000000001</v>
      </c>
      <c r="M161" s="162">
        <v>0.14000000000000001</v>
      </c>
      <c r="N161" s="162">
        <v>0.14000000000000001</v>
      </c>
      <c r="O161" s="162">
        <v>0.14000000000000001</v>
      </c>
      <c r="P161" s="162">
        <v>0.14000000000000001</v>
      </c>
      <c r="Q161" s="162">
        <v>0.14000000000000001</v>
      </c>
      <c r="R161" s="162">
        <v>0.14000000000000001</v>
      </c>
      <c r="S161" s="162">
        <v>0.14000000000000001</v>
      </c>
      <c r="T161" s="162">
        <v>0.14000000000000001</v>
      </c>
      <c r="U161" s="162">
        <v>0.14000000000000001</v>
      </c>
      <c r="V161" s="162">
        <v>0.14000000000000001</v>
      </c>
      <c r="W161" s="162">
        <v>0.14000000000000001</v>
      </c>
      <c r="X161" s="162">
        <v>0.14000000000000001</v>
      </c>
      <c r="Y161" s="162">
        <v>0.14000000000000001</v>
      </c>
      <c r="Z161" s="162">
        <v>0.14000000000000001</v>
      </c>
      <c r="AA161" s="162">
        <v>0.14000000000000001</v>
      </c>
    </row>
    <row r="162" spans="2:27" x14ac:dyDescent="0.25">
      <c r="B162" s="195" t="s">
        <v>16</v>
      </c>
      <c r="C162" s="167">
        <v>0.32999999999999996</v>
      </c>
      <c r="D162" s="167">
        <v>0.32999999999999996</v>
      </c>
      <c r="E162" s="167">
        <v>0.32999999999999996</v>
      </c>
      <c r="F162" s="167">
        <v>0.32999999999999996</v>
      </c>
      <c r="G162" s="167">
        <v>0.32999999999999996</v>
      </c>
      <c r="H162" s="167">
        <v>0.32999999999999996</v>
      </c>
      <c r="I162" s="167">
        <v>0.32999999999999996</v>
      </c>
      <c r="J162" s="167">
        <v>0.32999999999999996</v>
      </c>
      <c r="K162" s="167">
        <v>0.32999999999999996</v>
      </c>
      <c r="L162" s="167">
        <v>0.32999999999999996</v>
      </c>
      <c r="M162" s="167">
        <v>0.32999999999999996</v>
      </c>
      <c r="N162" s="167">
        <v>0.32999999999999996</v>
      </c>
      <c r="O162" s="167">
        <v>0.32999999999999996</v>
      </c>
      <c r="P162" s="167">
        <v>0.32999999999999996</v>
      </c>
      <c r="Q162" s="167">
        <v>0.32999999999999996</v>
      </c>
      <c r="R162" s="167">
        <v>0.32999999999999996</v>
      </c>
      <c r="S162" s="167">
        <v>0.32999999999999996</v>
      </c>
      <c r="T162" s="167">
        <v>0.32999999999999996</v>
      </c>
      <c r="U162" s="167">
        <v>0.32999999999999996</v>
      </c>
      <c r="V162" s="167">
        <v>0.32999999999999996</v>
      </c>
      <c r="W162" s="167">
        <v>0.32999999999999996</v>
      </c>
      <c r="X162" s="167">
        <v>0.32999999999999996</v>
      </c>
      <c r="Y162" s="167">
        <v>0.32999999999999996</v>
      </c>
      <c r="Z162" s="167">
        <v>0.32999999999999996</v>
      </c>
      <c r="AA162" s="167">
        <v>0.32999999999999996</v>
      </c>
    </row>
  </sheetData>
  <sheetProtection algorithmName="SHA-512" hashValue="b6yyCDlXWNv9Xm/h63ocblRDVBbv6jCjXHk2742v60xBfg5QdpAFDc6jSBHWARWXjn9EcFzFF8ia2frGNoJjow==" saltValue="/MrllDJ1vmQ48zJcMIOY5A==" spinCount="100000" sheet="1" formatCells="0" formatColumns="0" formatRows="0" insertColumns="0" insertRows="0" insertHyperlinks="0" deleteColumns="0" deleteRows="0" sort="0" autoFilter="0" pivotTables="0"/>
  <mergeCells count="10">
    <mergeCell ref="B147:D147"/>
    <mergeCell ref="L106:P106"/>
    <mergeCell ref="J107:K108"/>
    <mergeCell ref="N119:O119"/>
    <mergeCell ref="L131:S131"/>
    <mergeCell ref="N132:S132"/>
    <mergeCell ref="N133:S133"/>
    <mergeCell ref="N134:S134"/>
    <mergeCell ref="N135:S135"/>
    <mergeCell ref="M127:N127"/>
  </mergeCells>
  <conditionalFormatting sqref="C3:AA96">
    <cfRule type="containsText" dxfId="3" priority="37" operator="containsText" text="Extremo">
      <formula>NOT(ISERROR(SEARCH("Extremo",C3)))</formula>
    </cfRule>
    <cfRule type="containsText" dxfId="2" priority="38" operator="containsText" text="Alto">
      <formula>NOT(ISERROR(SEARCH("Alto",C3)))</formula>
    </cfRule>
    <cfRule type="containsText" dxfId="1" priority="39" operator="containsText" text="Tolerable">
      <formula>NOT(ISERROR(SEARCH("Tolerable",C3)))</formula>
    </cfRule>
    <cfRule type="containsText" dxfId="0" priority="40" operator="containsText" text="Aceptable">
      <formula>NOT(ISERROR(SEARCH("Aceptable",C3)))</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matriz">
                <anchor moveWithCells="1" sizeWithCells="1">
                  <from>
                    <xdr:col>8</xdr:col>
                    <xdr:colOff>28575</xdr:colOff>
                    <xdr:row>101</xdr:row>
                    <xdr:rowOff>276225</xdr:rowOff>
                  </from>
                  <to>
                    <xdr:col>8</xdr:col>
                    <xdr:colOff>1514475</xdr:colOff>
                    <xdr:row>103</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FFFF00"/>
  </sheetPr>
  <dimension ref="A2:AA45"/>
  <sheetViews>
    <sheetView showGridLines="0" topLeftCell="B39" zoomScale="85" zoomScaleNormal="85" zoomScalePageLayoutView="120" workbookViewId="0">
      <selection activeCell="D39" sqref="D39"/>
    </sheetView>
  </sheetViews>
  <sheetFormatPr baseColWidth="10" defaultColWidth="24.7109375" defaultRowHeight="15.75" customHeight="1" x14ac:dyDescent="0.25"/>
  <cols>
    <col min="1" max="1" width="3.5703125" style="62" customWidth="1"/>
    <col min="2" max="2" width="20.5703125" style="62" customWidth="1"/>
    <col min="3" max="3" width="26.140625" style="62" customWidth="1"/>
    <col min="4" max="4" width="32.140625" style="63" customWidth="1"/>
    <col min="5" max="5" width="31.140625" style="63" customWidth="1"/>
    <col min="6" max="6" width="81.42578125" style="63" customWidth="1"/>
    <col min="7" max="7" width="73.42578125" style="63" customWidth="1"/>
    <col min="8" max="8" width="98.28515625" style="63" customWidth="1"/>
    <col min="9" max="9" width="73.5703125" style="63" customWidth="1"/>
    <col min="10" max="10" width="58.85546875" style="63" customWidth="1"/>
    <col min="11" max="11" width="28" style="63" customWidth="1"/>
    <col min="12" max="15" width="21.85546875" style="63" customWidth="1"/>
    <col min="16" max="16" width="36.140625" style="63" customWidth="1"/>
    <col min="17" max="17" width="21.85546875" style="62" customWidth="1"/>
    <col min="18" max="18" width="24.42578125" style="62" customWidth="1"/>
    <col min="19" max="19" width="21.85546875" style="62" customWidth="1"/>
    <col min="20" max="20" width="20" style="62" customWidth="1"/>
    <col min="21" max="21" width="19" style="62" customWidth="1"/>
    <col min="22" max="16384" width="24.7109375" style="62"/>
  </cols>
  <sheetData>
    <row r="2" spans="1:18" ht="15.75" customHeight="1" thickBot="1" x14ac:dyDescent="0.3">
      <c r="B2" s="64" t="s">
        <v>165</v>
      </c>
      <c r="C2" s="65"/>
      <c r="D2" s="66"/>
      <c r="E2" s="66"/>
      <c r="F2" s="66"/>
      <c r="G2" s="66"/>
      <c r="H2" s="66"/>
      <c r="I2" s="105"/>
      <c r="J2" s="105"/>
    </row>
    <row r="3" spans="1:18" ht="16.5" customHeight="1" thickTop="1" x14ac:dyDescent="0.25">
      <c r="A3" s="76"/>
      <c r="B3" s="442" t="s">
        <v>190</v>
      </c>
      <c r="C3" s="443"/>
      <c r="D3" s="443"/>
      <c r="E3" s="443"/>
      <c r="F3" s="443"/>
      <c r="G3" s="443"/>
      <c r="H3" s="444"/>
      <c r="I3" s="106"/>
      <c r="J3"/>
      <c r="K3"/>
      <c r="L3" s="105"/>
      <c r="M3" s="105"/>
      <c r="N3" s="105"/>
    </row>
    <row r="4" spans="1:18" ht="15.75" customHeight="1" x14ac:dyDescent="0.25">
      <c r="A4" s="76"/>
      <c r="B4" s="445"/>
      <c r="C4" s="446"/>
      <c r="D4" s="446"/>
      <c r="E4" s="446"/>
      <c r="F4" s="446"/>
      <c r="G4" s="446"/>
      <c r="H4" s="447"/>
      <c r="I4" s="106"/>
      <c r="J4"/>
      <c r="K4"/>
      <c r="L4" s="105"/>
      <c r="M4" s="105"/>
      <c r="N4" s="105"/>
    </row>
    <row r="5" spans="1:18" ht="15.75" customHeight="1" x14ac:dyDescent="0.25">
      <c r="A5" s="76"/>
      <c r="B5" s="445"/>
      <c r="C5" s="446"/>
      <c r="D5" s="446"/>
      <c r="E5" s="446"/>
      <c r="F5" s="446"/>
      <c r="G5" s="446"/>
      <c r="H5" s="447"/>
      <c r="I5" s="106"/>
      <c r="J5"/>
      <c r="K5"/>
      <c r="L5" s="105"/>
      <c r="M5" s="105"/>
      <c r="N5" s="105"/>
    </row>
    <row r="6" spans="1:18" ht="15.75" customHeight="1" x14ac:dyDescent="0.25">
      <c r="A6" s="76"/>
      <c r="B6" s="445"/>
      <c r="C6" s="446"/>
      <c r="D6" s="446"/>
      <c r="E6" s="446"/>
      <c r="F6" s="446"/>
      <c r="G6" s="446"/>
      <c r="H6" s="447"/>
      <c r="I6" s="106"/>
      <c r="J6"/>
      <c r="K6"/>
      <c r="L6" s="105"/>
      <c r="M6" s="105"/>
      <c r="N6" s="105"/>
    </row>
    <row r="7" spans="1:18" ht="15.75" customHeight="1" x14ac:dyDescent="0.25">
      <c r="A7" s="76"/>
      <c r="B7" s="445"/>
      <c r="C7" s="446"/>
      <c r="D7" s="446"/>
      <c r="E7" s="446"/>
      <c r="F7" s="446"/>
      <c r="G7" s="446"/>
      <c r="H7" s="447"/>
      <c r="I7" s="106"/>
      <c r="J7"/>
      <c r="K7"/>
      <c r="L7" s="105"/>
      <c r="M7" s="105"/>
      <c r="N7" s="105"/>
    </row>
    <row r="8" spans="1:18" ht="3.75" customHeight="1" thickBot="1" x14ac:dyDescent="0.3">
      <c r="A8" s="76"/>
      <c r="B8" s="448"/>
      <c r="C8" s="449"/>
      <c r="D8" s="449"/>
      <c r="E8" s="449"/>
      <c r="F8" s="449"/>
      <c r="G8" s="449"/>
      <c r="H8" s="450"/>
      <c r="I8" s="106"/>
      <c r="J8"/>
      <c r="K8"/>
      <c r="L8" s="105"/>
      <c r="M8" s="105"/>
      <c r="N8" s="105"/>
    </row>
    <row r="9" spans="1:18" ht="15.75" customHeight="1" thickTop="1" x14ac:dyDescent="0.25">
      <c r="B9" s="69"/>
      <c r="C9" s="70"/>
      <c r="D9" s="70"/>
      <c r="E9" s="70"/>
      <c r="F9" s="70"/>
      <c r="G9" s="106"/>
      <c r="H9" s="70"/>
      <c r="I9" s="106"/>
      <c r="J9"/>
      <c r="K9"/>
    </row>
    <row r="10" spans="1:18" ht="15.75" customHeight="1" thickBot="1" x14ac:dyDescent="0.3">
      <c r="B10" s="64" t="s">
        <v>1</v>
      </c>
      <c r="C10" s="73"/>
      <c r="D10" s="74"/>
      <c r="E10" s="74"/>
      <c r="F10" s="74"/>
      <c r="G10" s="74"/>
      <c r="H10" s="74"/>
      <c r="I10" s="108"/>
      <c r="J10"/>
      <c r="K10"/>
      <c r="L10" s="68"/>
      <c r="M10" s="68"/>
      <c r="N10" s="68"/>
      <c r="O10" s="68"/>
      <c r="P10" s="68"/>
      <c r="Q10" s="67"/>
      <c r="R10" s="67"/>
    </row>
    <row r="11" spans="1:18" ht="15.75" customHeight="1" thickTop="1" x14ac:dyDescent="0.25">
      <c r="A11" s="76"/>
      <c r="B11" s="442" t="s">
        <v>166</v>
      </c>
      <c r="C11" s="443"/>
      <c r="D11" s="443"/>
      <c r="E11" s="443"/>
      <c r="F11" s="443"/>
      <c r="G11" s="443"/>
      <c r="H11" s="444"/>
      <c r="I11" s="106"/>
      <c r="J11"/>
      <c r="K11"/>
      <c r="L11" s="108"/>
      <c r="M11" s="108"/>
      <c r="N11" s="108"/>
      <c r="O11" s="68"/>
      <c r="P11" s="68"/>
      <c r="Q11" s="67"/>
      <c r="R11" s="67"/>
    </row>
    <row r="12" spans="1:18" ht="15.75" customHeight="1" thickBot="1" x14ac:dyDescent="0.3">
      <c r="A12" s="76"/>
      <c r="B12" s="448"/>
      <c r="C12" s="449"/>
      <c r="D12" s="449"/>
      <c r="E12" s="449"/>
      <c r="F12" s="449"/>
      <c r="G12" s="449"/>
      <c r="H12" s="450"/>
      <c r="I12" s="106"/>
      <c r="J12"/>
      <c r="K12"/>
      <c r="L12" s="108"/>
      <c r="M12" s="108"/>
      <c r="N12" s="108"/>
      <c r="O12" s="68"/>
      <c r="P12" s="68"/>
      <c r="Q12" s="67"/>
      <c r="R12" s="67"/>
    </row>
    <row r="13" spans="1:18" ht="15.75" customHeight="1" thickTop="1" thickBot="1" x14ac:dyDescent="0.3">
      <c r="B13" s="73"/>
      <c r="C13" s="73"/>
      <c r="D13" s="74"/>
      <c r="E13" s="68"/>
      <c r="F13" s="68"/>
      <c r="G13" s="68"/>
      <c r="H13" s="68"/>
      <c r="I13" s="68"/>
      <c r="J13"/>
      <c r="K13"/>
      <c r="L13" s="68"/>
      <c r="M13" s="68"/>
      <c r="N13" s="68"/>
      <c r="O13" s="68"/>
      <c r="P13" s="68"/>
      <c r="Q13" s="67"/>
      <c r="R13" s="67"/>
    </row>
    <row r="14" spans="1:18" ht="15.75" customHeight="1" thickTop="1" x14ac:dyDescent="0.25">
      <c r="A14" s="76"/>
      <c r="B14" s="71" t="s">
        <v>149</v>
      </c>
      <c r="C14" s="77">
        <v>55000000</v>
      </c>
      <c r="D14" s="78" t="s">
        <v>307</v>
      </c>
      <c r="E14" s="75"/>
      <c r="F14" s="68"/>
      <c r="G14" s="68"/>
      <c r="H14" s="67"/>
      <c r="I14" s="67"/>
      <c r="J14" s="67"/>
      <c r="K14" s="62"/>
      <c r="L14" s="62"/>
      <c r="M14" s="62"/>
      <c r="N14" s="62"/>
      <c r="O14" s="62"/>
      <c r="P14" s="62"/>
    </row>
    <row r="15" spans="1:18" ht="15.75" customHeight="1" thickBot="1" x14ac:dyDescent="0.3">
      <c r="A15" s="76"/>
      <c r="B15" s="72" t="s">
        <v>23</v>
      </c>
      <c r="C15" s="212">
        <v>18</v>
      </c>
      <c r="D15" s="79" t="s">
        <v>24</v>
      </c>
      <c r="E15" s="75"/>
      <c r="F15" s="68"/>
      <c r="G15" s="68"/>
      <c r="H15" s="67"/>
      <c r="I15" s="67"/>
      <c r="J15" s="67"/>
      <c r="K15" s="62"/>
      <c r="L15" s="62"/>
      <c r="M15" s="62"/>
      <c r="N15" s="62"/>
      <c r="O15" s="62"/>
      <c r="P15" s="62"/>
    </row>
    <row r="16" spans="1:18" ht="15.75" customHeight="1" thickTop="1" x14ac:dyDescent="0.25">
      <c r="B16" s="67"/>
      <c r="K16" s="68"/>
      <c r="L16" s="68"/>
      <c r="M16" s="68"/>
      <c r="N16" s="68"/>
      <c r="O16" s="68"/>
      <c r="P16" s="68"/>
      <c r="Q16" s="67"/>
      <c r="R16" s="67"/>
    </row>
    <row r="17" spans="2:16" ht="15.75" customHeight="1" x14ac:dyDescent="0.25">
      <c r="B17" s="56" t="s">
        <v>150</v>
      </c>
      <c r="C17" s="63"/>
      <c r="H17" s="68"/>
      <c r="I17" s="68"/>
      <c r="J17" s="68"/>
      <c r="K17" s="68"/>
      <c r="L17" s="68"/>
      <c r="M17" s="68"/>
      <c r="N17" s="68"/>
      <c r="O17" s="67"/>
      <c r="P17" s="67"/>
    </row>
    <row r="18" spans="2:16" ht="15.75" customHeight="1" x14ac:dyDescent="0.25">
      <c r="B18" s="451" t="s">
        <v>25</v>
      </c>
      <c r="C18" s="451"/>
      <c r="D18" s="451"/>
      <c r="E18" s="451" t="s">
        <v>26</v>
      </c>
      <c r="F18" s="451"/>
      <c r="G18"/>
      <c r="H18" s="68"/>
      <c r="I18" s="68"/>
      <c r="J18" s="68"/>
      <c r="K18" s="68"/>
      <c r="L18" s="68"/>
      <c r="M18" s="68"/>
      <c r="N18" s="68"/>
      <c r="O18" s="67"/>
      <c r="P18" s="67"/>
    </row>
    <row r="19" spans="2:16" ht="15.75" customHeight="1" x14ac:dyDescent="0.25">
      <c r="B19" s="86" t="s">
        <v>17</v>
      </c>
      <c r="C19" s="86" t="s">
        <v>27</v>
      </c>
      <c r="D19" s="86" t="s">
        <v>28</v>
      </c>
      <c r="E19" s="86" t="s">
        <v>27</v>
      </c>
      <c r="F19" s="86" t="s">
        <v>28</v>
      </c>
      <c r="G19"/>
      <c r="H19" s="68"/>
      <c r="I19" s="68"/>
      <c r="J19" s="68"/>
      <c r="K19" s="68"/>
      <c r="L19" s="68"/>
      <c r="M19" s="68"/>
      <c r="N19" s="68"/>
      <c r="O19" s="67"/>
      <c r="P19" s="67"/>
    </row>
    <row r="20" spans="2:16" ht="15.75" customHeight="1" x14ac:dyDescent="0.25">
      <c r="B20" s="80" t="s">
        <v>48</v>
      </c>
      <c r="C20" s="87">
        <v>0.08</v>
      </c>
      <c r="D20" s="81"/>
      <c r="E20" s="82">
        <f>C20*$C$14</f>
        <v>4400000</v>
      </c>
      <c r="F20" s="82"/>
      <c r="G20"/>
      <c r="H20" s="68"/>
      <c r="I20" s="68"/>
      <c r="J20" s="68"/>
      <c r="K20" s="68"/>
      <c r="L20" s="68"/>
      <c r="M20" s="68"/>
      <c r="N20" s="68"/>
      <c r="O20" s="67"/>
      <c r="P20" s="67"/>
    </row>
    <row r="21" spans="2:16" ht="15.75" customHeight="1" x14ac:dyDescent="0.25">
      <c r="B21" s="80" t="s">
        <v>5</v>
      </c>
      <c r="C21" s="83">
        <f>D21/2</f>
        <v>0.04</v>
      </c>
      <c r="D21" s="83">
        <f>C20</f>
        <v>0.08</v>
      </c>
      <c r="E21" s="82">
        <f>C21*$C$14</f>
        <v>2200000</v>
      </c>
      <c r="F21" s="82">
        <f>D21*$C$14</f>
        <v>4400000</v>
      </c>
      <c r="G21"/>
      <c r="H21" s="68"/>
      <c r="I21" s="68"/>
      <c r="J21" s="68"/>
      <c r="K21" s="68"/>
      <c r="L21" s="68"/>
      <c r="M21" s="68"/>
      <c r="N21" s="68"/>
      <c r="O21" s="67"/>
      <c r="P21" s="67"/>
    </row>
    <row r="22" spans="2:16" ht="15.75" customHeight="1" x14ac:dyDescent="0.25">
      <c r="B22" s="80" t="s">
        <v>8</v>
      </c>
      <c r="C22" s="84">
        <f>D22/2</f>
        <v>0.02</v>
      </c>
      <c r="D22" s="83">
        <f>C21</f>
        <v>0.04</v>
      </c>
      <c r="E22" s="82">
        <f>C22*$C$14</f>
        <v>1100000</v>
      </c>
      <c r="F22" s="82">
        <f>D22*$C$14</f>
        <v>2200000</v>
      </c>
      <c r="G22"/>
      <c r="H22" s="68"/>
      <c r="I22" s="68"/>
      <c r="J22" s="68"/>
      <c r="K22" s="68"/>
      <c r="L22" s="68"/>
      <c r="M22" s="68"/>
      <c r="N22" s="68"/>
      <c r="O22" s="67"/>
      <c r="P22" s="67"/>
    </row>
    <row r="23" spans="2:16" ht="15.75" customHeight="1" x14ac:dyDescent="0.25">
      <c r="B23" s="80" t="s">
        <v>9</v>
      </c>
      <c r="C23" s="85">
        <f>D23/2</f>
        <v>0.01</v>
      </c>
      <c r="D23" s="84">
        <f>C22</f>
        <v>0.02</v>
      </c>
      <c r="E23" s="82">
        <f>C23*$C$14</f>
        <v>550000</v>
      </c>
      <c r="F23" s="82">
        <f>D23*$C$14</f>
        <v>1100000</v>
      </c>
      <c r="G23"/>
      <c r="H23" s="68"/>
      <c r="I23" s="68"/>
      <c r="J23" s="68"/>
      <c r="K23" s="68"/>
      <c r="L23" s="68"/>
      <c r="M23" s="68"/>
      <c r="N23" s="68"/>
      <c r="O23" s="67"/>
      <c r="P23" s="67"/>
    </row>
    <row r="24" spans="2:16" ht="15.75" customHeight="1" x14ac:dyDescent="0.25">
      <c r="B24" s="80" t="s">
        <v>10</v>
      </c>
      <c r="C24" s="83"/>
      <c r="D24" s="85">
        <f>C23</f>
        <v>0.01</v>
      </c>
      <c r="E24" s="82"/>
      <c r="F24" s="82">
        <f>D24*$C$14</f>
        <v>550000</v>
      </c>
      <c r="G24"/>
      <c r="H24" s="68"/>
      <c r="I24" s="68"/>
      <c r="J24" s="68"/>
      <c r="K24" s="68"/>
      <c r="L24" s="68"/>
      <c r="M24" s="68"/>
      <c r="N24" s="68"/>
      <c r="O24" s="67"/>
      <c r="P24" s="67"/>
    </row>
    <row r="25" spans="2:16" ht="15.75" customHeight="1" x14ac:dyDescent="0.25">
      <c r="C25" s="63"/>
      <c r="G25"/>
      <c r="H25" s="68"/>
      <c r="I25" s="68"/>
      <c r="J25" s="68"/>
      <c r="K25" s="68"/>
      <c r="L25" s="68"/>
      <c r="M25" s="68"/>
      <c r="N25" s="68"/>
      <c r="O25" s="67"/>
      <c r="P25" s="67"/>
    </row>
    <row r="26" spans="2:16" ht="15.75" customHeight="1" x14ac:dyDescent="0.25">
      <c r="B26" s="56" t="s">
        <v>151</v>
      </c>
      <c r="C26" s="63"/>
      <c r="G26"/>
      <c r="H26" s="68"/>
      <c r="I26" s="68"/>
      <c r="J26" s="68"/>
      <c r="K26" s="68"/>
      <c r="L26" s="68"/>
      <c r="M26" s="68"/>
      <c r="N26" s="68"/>
      <c r="O26" s="67"/>
      <c r="P26" s="67"/>
    </row>
    <row r="27" spans="2:16" ht="15.75" customHeight="1" x14ac:dyDescent="0.25">
      <c r="B27" s="451" t="s">
        <v>25</v>
      </c>
      <c r="C27" s="451"/>
      <c r="D27" s="451"/>
      <c r="E27" s="451" t="s">
        <v>26</v>
      </c>
      <c r="F27" s="451"/>
      <c r="G27"/>
      <c r="H27" s="68"/>
      <c r="I27" s="68"/>
      <c r="J27" s="68"/>
      <c r="K27" s="68"/>
      <c r="L27" s="68"/>
      <c r="M27" s="68"/>
      <c r="N27" s="68"/>
      <c r="O27" s="67"/>
      <c r="P27" s="67"/>
    </row>
    <row r="28" spans="2:16" ht="15.75" customHeight="1" x14ac:dyDescent="0.25">
      <c r="B28" s="86" t="s">
        <v>1</v>
      </c>
      <c r="C28" s="86" t="s">
        <v>27</v>
      </c>
      <c r="D28" s="86" t="s">
        <v>28</v>
      </c>
      <c r="E28" s="86" t="s">
        <v>27</v>
      </c>
      <c r="F28" s="86" t="s">
        <v>28</v>
      </c>
      <c r="G28"/>
      <c r="H28" s="68"/>
      <c r="I28" s="68"/>
      <c r="J28" s="68"/>
      <c r="K28" s="68"/>
      <c r="L28" s="68"/>
      <c r="M28" s="68"/>
      <c r="N28" s="68"/>
      <c r="O28" s="67"/>
      <c r="P28" s="67"/>
    </row>
    <row r="29" spans="2:16" ht="15.75" customHeight="1" x14ac:dyDescent="0.25">
      <c r="B29" s="80" t="s">
        <v>48</v>
      </c>
      <c r="C29" s="87">
        <v>0.1</v>
      </c>
      <c r="D29" s="81"/>
      <c r="E29" s="250">
        <f>C29*$C$15</f>
        <v>1.8</v>
      </c>
      <c r="F29" s="250"/>
      <c r="G29" s="107"/>
      <c r="H29" s="68"/>
      <c r="I29" s="68"/>
      <c r="J29" s="68"/>
      <c r="K29" s="68"/>
      <c r="L29" s="68"/>
      <c r="M29" s="68"/>
      <c r="N29" s="68"/>
      <c r="O29" s="67"/>
      <c r="P29" s="67"/>
    </row>
    <row r="30" spans="2:16" ht="15.75" customHeight="1" x14ac:dyDescent="0.25">
      <c r="B30" s="80" t="s">
        <v>5</v>
      </c>
      <c r="C30" s="83">
        <f>D30/2</f>
        <v>0.05</v>
      </c>
      <c r="D30" s="83">
        <f>C29</f>
        <v>0.1</v>
      </c>
      <c r="E30" s="250">
        <f>C30*$C$15</f>
        <v>0.9</v>
      </c>
      <c r="F30" s="250">
        <f>D30*$C$15</f>
        <v>1.8</v>
      </c>
      <c r="G30" s="107"/>
      <c r="H30" s="68"/>
      <c r="I30" s="68"/>
      <c r="J30" s="68"/>
      <c r="K30" s="68"/>
      <c r="L30" s="68"/>
      <c r="M30" s="68"/>
      <c r="N30" s="68"/>
      <c r="O30" s="67"/>
      <c r="P30" s="67"/>
    </row>
    <row r="31" spans="2:16" ht="15.75" customHeight="1" x14ac:dyDescent="0.25">
      <c r="B31" s="80" t="s">
        <v>8</v>
      </c>
      <c r="C31" s="84">
        <f>D31/2</f>
        <v>2.5000000000000001E-2</v>
      </c>
      <c r="D31" s="83">
        <f>C30</f>
        <v>0.05</v>
      </c>
      <c r="E31" s="250">
        <f>C31*$C$15</f>
        <v>0.45</v>
      </c>
      <c r="F31" s="250">
        <f>D31*$C$15</f>
        <v>0.9</v>
      </c>
      <c r="G31" s="107"/>
      <c r="H31" s="68"/>
      <c r="I31" s="68"/>
      <c r="J31" s="68"/>
      <c r="K31" s="68"/>
      <c r="L31" s="68"/>
      <c r="M31" s="68"/>
      <c r="N31" s="68"/>
      <c r="O31" s="67"/>
      <c r="P31" s="67"/>
    </row>
    <row r="32" spans="2:16" ht="15.75" customHeight="1" x14ac:dyDescent="0.25">
      <c r="B32" s="80" t="s">
        <v>9</v>
      </c>
      <c r="C32" s="85">
        <f>D32/2</f>
        <v>1.2500000000000001E-2</v>
      </c>
      <c r="D32" s="84">
        <f>C31</f>
        <v>2.5000000000000001E-2</v>
      </c>
      <c r="E32" s="250">
        <f>C32*$C$15</f>
        <v>0.22500000000000001</v>
      </c>
      <c r="F32" s="250">
        <f>D32*$C$15</f>
        <v>0.45</v>
      </c>
      <c r="G32" s="107"/>
      <c r="H32" s="68"/>
      <c r="I32" s="68"/>
      <c r="J32" s="68"/>
      <c r="K32" s="68"/>
      <c r="L32" s="68"/>
      <c r="M32" s="68"/>
      <c r="N32" s="68"/>
      <c r="O32" s="67"/>
      <c r="P32" s="67"/>
    </row>
    <row r="33" spans="2:27" ht="15.75" customHeight="1" x14ac:dyDescent="0.25">
      <c r="B33" s="80" t="s">
        <v>10</v>
      </c>
      <c r="C33" s="83"/>
      <c r="D33" s="85">
        <f>C32</f>
        <v>1.2500000000000001E-2</v>
      </c>
      <c r="E33" s="250"/>
      <c r="F33" s="250">
        <f>D33*$C$15</f>
        <v>0.22500000000000001</v>
      </c>
      <c r="G33" s="107"/>
      <c r="H33" s="68"/>
      <c r="I33" s="68"/>
      <c r="J33" s="68"/>
      <c r="K33" s="68"/>
      <c r="L33" s="68"/>
      <c r="M33" s="68"/>
      <c r="N33" s="68"/>
      <c r="O33" s="67"/>
      <c r="P33" s="67"/>
    </row>
    <row r="34" spans="2:27" ht="15.75" customHeight="1" x14ac:dyDescent="0.25">
      <c r="B34" s="67"/>
      <c r="C34" s="67"/>
      <c r="D34" s="68"/>
      <c r="E34" s="68"/>
      <c r="F34" s="68"/>
      <c r="G34" s="68"/>
      <c r="H34" s="68"/>
      <c r="I34" s="68"/>
      <c r="J34" s="68"/>
      <c r="K34" s="68"/>
      <c r="L34" s="68"/>
      <c r="M34" s="68"/>
      <c r="N34" s="68"/>
      <c r="O34" s="68"/>
      <c r="P34" s="68"/>
      <c r="Q34" s="67"/>
      <c r="R34" s="67"/>
    </row>
    <row r="35" spans="2:27" ht="15.75" customHeight="1" x14ac:dyDescent="0.25">
      <c r="B35" s="67"/>
      <c r="C35" s="67"/>
      <c r="D35" s="68"/>
      <c r="E35" s="68"/>
      <c r="F35" s="68"/>
      <c r="G35" s="68"/>
      <c r="H35" s="68"/>
      <c r="I35" s="68"/>
      <c r="J35" s="68"/>
      <c r="K35" s="68"/>
      <c r="L35" s="68"/>
      <c r="M35" s="68"/>
      <c r="N35" s="68"/>
      <c r="O35" s="68"/>
      <c r="P35" s="68"/>
      <c r="Q35" s="67"/>
      <c r="R35" s="67"/>
    </row>
    <row r="36" spans="2:27" ht="31.5" customHeight="1" x14ac:dyDescent="0.25">
      <c r="B36" s="438" t="s">
        <v>22</v>
      </c>
      <c r="C36" s="439"/>
      <c r="D36" s="439"/>
      <c r="E36" s="439"/>
      <c r="F36" s="439"/>
      <c r="G36" s="439"/>
      <c r="H36" s="439"/>
      <c r="I36" s="439"/>
      <c r="J36" s="440"/>
      <c r="K36" s="115"/>
      <c r="L36" s="115"/>
      <c r="M36" s="115"/>
      <c r="N36" s="115"/>
      <c r="O36" s="115"/>
      <c r="P36" s="115"/>
      <c r="Q36" s="115"/>
      <c r="R36" s="115"/>
      <c r="T36" s="441"/>
      <c r="U36" s="441"/>
      <c r="V36" s="441"/>
      <c r="W36" s="441"/>
      <c r="X36" s="441"/>
      <c r="Y36" s="441"/>
      <c r="Z36" s="441"/>
      <c r="AA36" s="441"/>
    </row>
    <row r="37" spans="2:27" ht="48" customHeight="1" x14ac:dyDescent="0.25">
      <c r="B37" s="126" t="s">
        <v>6</v>
      </c>
      <c r="C37" s="127" t="s">
        <v>7</v>
      </c>
      <c r="D37" s="127" t="s">
        <v>87</v>
      </c>
      <c r="E37" s="127" t="s">
        <v>1</v>
      </c>
      <c r="F37" s="128" t="s">
        <v>2</v>
      </c>
      <c r="G37" s="129" t="s">
        <v>172</v>
      </c>
      <c r="H37" s="130" t="s">
        <v>3</v>
      </c>
      <c r="I37" s="111" t="s">
        <v>49</v>
      </c>
      <c r="J37" s="116" t="s">
        <v>148</v>
      </c>
      <c r="K37" s="62"/>
      <c r="L37" s="57"/>
      <c r="M37" s="57"/>
      <c r="N37" s="57"/>
      <c r="O37" s="57"/>
      <c r="P37" s="57"/>
      <c r="Q37" s="57"/>
      <c r="R37" s="57"/>
      <c r="S37" s="57"/>
    </row>
    <row r="38" spans="2:27" ht="205.5" customHeight="1" x14ac:dyDescent="0.25">
      <c r="B38" s="131">
        <v>16</v>
      </c>
      <c r="C38" s="132" t="s">
        <v>48</v>
      </c>
      <c r="D38" s="121" t="str">
        <f>"Variación en el costo o recurso financiero mayor a " &amp;"" &amp;E20&amp;""&amp;" "&amp;D14</f>
        <v>Variación en el costo o recurso financiero mayor a 4400000 pesos</v>
      </c>
      <c r="E38" s="121" t="str">
        <f>"Variación en el tiempo  mayor a " &amp;"" &amp;E29&amp;""&amp;" "&amp;D15</f>
        <v>Variación en el tiempo  mayor a 1,8 meses</v>
      </c>
      <c r="F38" s="252" t="s">
        <v>374</v>
      </c>
      <c r="G38" s="123" t="s">
        <v>174</v>
      </c>
      <c r="H38" s="133" t="s">
        <v>179</v>
      </c>
      <c r="I38" s="122" t="s">
        <v>184</v>
      </c>
      <c r="J38" s="123" t="s">
        <v>366</v>
      </c>
      <c r="K38" s="62"/>
      <c r="L38" s="58"/>
      <c r="M38" s="59"/>
      <c r="N38" s="53"/>
      <c r="O38" s="53"/>
      <c r="P38" s="54"/>
      <c r="Q38" s="54"/>
      <c r="R38" s="54"/>
      <c r="S38" s="55"/>
    </row>
    <row r="39" spans="2:27" ht="230.25" customHeight="1" x14ac:dyDescent="0.25">
      <c r="B39" s="131">
        <v>8</v>
      </c>
      <c r="C39" s="132" t="s">
        <v>5</v>
      </c>
      <c r="D39" s="117" t="str">
        <f>"Variación en el costo o recurso financiero entre " &amp;"" &amp;E21&amp;"-"&amp;F21&amp;" "&amp;D14</f>
        <v>Variación en el costo o recurso financiero entre 2200000-4400000 pesos</v>
      </c>
      <c r="E39" s="117" t="str">
        <f>"Variación en el tiempo entre " &amp;"" &amp;E30&amp;"-"&amp;F30&amp;" "&amp; D15</f>
        <v>Variación en el tiempo entre 0,9-1,8 meses</v>
      </c>
      <c r="F39" s="251" t="s">
        <v>375</v>
      </c>
      <c r="G39" s="124" t="s">
        <v>175</v>
      </c>
      <c r="H39" s="133" t="s">
        <v>180</v>
      </c>
      <c r="I39" s="122" t="s">
        <v>185</v>
      </c>
      <c r="J39" s="123" t="s">
        <v>367</v>
      </c>
      <c r="K39" s="62"/>
      <c r="L39" s="58"/>
      <c r="M39" s="59"/>
      <c r="N39" s="53"/>
      <c r="O39" s="53"/>
      <c r="P39" s="54"/>
      <c r="Q39" s="54"/>
      <c r="R39" s="54"/>
      <c r="S39" s="55"/>
    </row>
    <row r="40" spans="2:27" ht="239.25" customHeight="1" x14ac:dyDescent="0.25">
      <c r="B40" s="131">
        <v>4</v>
      </c>
      <c r="C40" s="132" t="s">
        <v>8</v>
      </c>
      <c r="D40" s="117" t="str">
        <f>"Variación en el costo o recurso entre " &amp;"" &amp;E22&amp;"-"&amp;F22&amp;" "&amp;D14</f>
        <v>Variación en el costo o recurso entre 1100000-2200000 pesos</v>
      </c>
      <c r="E40" s="117" t="str">
        <f>"Variación en el tiempo entre " &amp;"" &amp;E31&amp;"-"&amp;F31&amp;" "&amp;D15</f>
        <v>Variación en el tiempo entre 0,45-0,9 meses</v>
      </c>
      <c r="F40" s="251" t="s">
        <v>376</v>
      </c>
      <c r="G40" s="134" t="s">
        <v>176</v>
      </c>
      <c r="H40" s="133" t="s">
        <v>181</v>
      </c>
      <c r="I40" s="122" t="s">
        <v>186</v>
      </c>
      <c r="J40" s="123" t="s">
        <v>368</v>
      </c>
      <c r="K40" s="62"/>
      <c r="L40" s="58"/>
      <c r="M40" s="59"/>
      <c r="N40" s="53"/>
      <c r="O40" s="53"/>
      <c r="P40" s="54"/>
      <c r="Q40" s="54"/>
      <c r="R40" s="54"/>
      <c r="S40" s="55"/>
    </row>
    <row r="41" spans="2:27" ht="213.75" customHeight="1" x14ac:dyDescent="0.25">
      <c r="B41" s="131">
        <v>2</v>
      </c>
      <c r="C41" s="132" t="s">
        <v>9</v>
      </c>
      <c r="D41" s="117" t="str">
        <f>"Variación en el costo o recurso financiero entre " &amp;"" &amp;E23&amp;"-"&amp;F23&amp;" "&amp;D14</f>
        <v>Variación en el costo o recurso financiero entre 550000-1100000 pesos</v>
      </c>
      <c r="E41" s="117" t="str">
        <f>"Variación en el tiempo entre " &amp;"" &amp;E32&amp;"-"&amp;F32&amp;" "&amp;D15</f>
        <v>Variación en el tiempo entre 0,225-0,45 meses</v>
      </c>
      <c r="F41" s="251" t="s">
        <v>377</v>
      </c>
      <c r="G41" s="124" t="s">
        <v>177</v>
      </c>
      <c r="H41" s="133" t="s">
        <v>182</v>
      </c>
      <c r="I41" s="122" t="s">
        <v>187</v>
      </c>
      <c r="J41" s="123" t="s">
        <v>369</v>
      </c>
      <c r="K41" s="62"/>
      <c r="L41" s="58"/>
      <c r="M41" s="59"/>
      <c r="N41" s="53"/>
      <c r="O41" s="53"/>
      <c r="P41" s="54"/>
      <c r="Q41" s="54"/>
      <c r="R41" s="54"/>
      <c r="S41" s="55"/>
    </row>
    <row r="42" spans="2:27" ht="171.75" customHeight="1" x14ac:dyDescent="0.25">
      <c r="B42" s="135">
        <v>1</v>
      </c>
      <c r="C42" s="136" t="s">
        <v>10</v>
      </c>
      <c r="D42" s="137" t="str">
        <f>"Variación en el costo o recurso financiero menor a " &amp;F24&amp;" "&amp;D14</f>
        <v>Variación en el costo o recurso financiero menor a 550000 pesos</v>
      </c>
      <c r="E42" s="137" t="str">
        <f>"Variación en el tiempo menor a " &amp;F33&amp;" "&amp;D15</f>
        <v>Variación en el tiempo menor a 0,225 meses</v>
      </c>
      <c r="F42" s="251" t="s">
        <v>378</v>
      </c>
      <c r="G42" s="124" t="s">
        <v>178</v>
      </c>
      <c r="H42" s="133" t="s">
        <v>183</v>
      </c>
      <c r="I42" s="122" t="s">
        <v>188</v>
      </c>
      <c r="J42" s="123" t="s">
        <v>370</v>
      </c>
      <c r="K42" s="62"/>
      <c r="L42" s="58"/>
      <c r="M42" s="59"/>
      <c r="N42" s="53"/>
      <c r="O42" s="53"/>
      <c r="P42" s="54"/>
      <c r="Q42" s="54"/>
      <c r="R42" s="54"/>
      <c r="S42" s="55"/>
    </row>
    <row r="43" spans="2:27" ht="15.75" customHeight="1" x14ac:dyDescent="0.25">
      <c r="T43" s="60"/>
      <c r="U43" s="61"/>
    </row>
    <row r="45" spans="2:27" customFormat="1" ht="15.75" customHeight="1" x14ac:dyDescent="0.25"/>
  </sheetData>
  <mergeCells count="8">
    <mergeCell ref="B36:J36"/>
    <mergeCell ref="T36:AA36"/>
    <mergeCell ref="B3:H8"/>
    <mergeCell ref="B11:H12"/>
    <mergeCell ref="B27:D27"/>
    <mergeCell ref="B18:D18"/>
    <mergeCell ref="E18:F18"/>
    <mergeCell ref="E27:F27"/>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FFFF00"/>
  </sheetPr>
  <dimension ref="B3:F19"/>
  <sheetViews>
    <sheetView showGridLines="0" zoomScale="80" zoomScaleNormal="80" workbookViewId="0">
      <selection activeCell="D6" sqref="D6"/>
    </sheetView>
  </sheetViews>
  <sheetFormatPr baseColWidth="10" defaultColWidth="16.42578125" defaultRowHeight="15.75" x14ac:dyDescent="0.25"/>
  <cols>
    <col min="1" max="1" width="16.42578125" style="1"/>
    <col min="2" max="2" width="7.28515625" style="1" bestFit="1" customWidth="1"/>
    <col min="3" max="3" width="22.85546875" style="1" customWidth="1"/>
    <col min="4" max="4" width="18" style="1" bestFit="1" customWidth="1"/>
    <col min="5" max="5" width="40.85546875" style="1" bestFit="1" customWidth="1"/>
    <col min="6" max="6" width="27.7109375" style="1" bestFit="1" customWidth="1"/>
    <col min="7" max="16384" width="16.42578125" style="1"/>
  </cols>
  <sheetData>
    <row r="3" spans="2:6" ht="37.5" x14ac:dyDescent="0.25">
      <c r="C3" s="125" t="s">
        <v>189</v>
      </c>
      <c r="D3" s="119">
        <v>1</v>
      </c>
    </row>
    <row r="5" spans="2:6" x14ac:dyDescent="0.25">
      <c r="C5" s="260"/>
    </row>
    <row r="6" spans="2:6" ht="37.5" x14ac:dyDescent="0.25">
      <c r="B6" s="261" t="s">
        <v>6</v>
      </c>
      <c r="C6" s="262" t="s">
        <v>7</v>
      </c>
      <c r="D6" s="262" t="s">
        <v>616</v>
      </c>
      <c r="E6" s="261" t="s">
        <v>47</v>
      </c>
      <c r="F6" s="261" t="s">
        <v>617</v>
      </c>
    </row>
    <row r="7" spans="2:6" ht="18.75" x14ac:dyDescent="0.25">
      <c r="B7" s="263">
        <v>5</v>
      </c>
      <c r="C7" s="263" t="s">
        <v>46</v>
      </c>
      <c r="D7" s="263" t="s">
        <v>618</v>
      </c>
      <c r="E7" s="264" t="s">
        <v>619</v>
      </c>
      <c r="F7" s="264" t="s">
        <v>620</v>
      </c>
    </row>
    <row r="8" spans="2:6" ht="37.5" x14ac:dyDescent="0.25">
      <c r="B8" s="263">
        <v>4</v>
      </c>
      <c r="C8" s="263" t="s">
        <v>45</v>
      </c>
      <c r="D8" s="263" t="s">
        <v>621</v>
      </c>
      <c r="E8" s="264" t="s">
        <v>622</v>
      </c>
      <c r="F8" s="264" t="s">
        <v>623</v>
      </c>
    </row>
    <row r="9" spans="2:6" ht="37.5" x14ac:dyDescent="0.25">
      <c r="B9" s="263">
        <v>3</v>
      </c>
      <c r="C9" s="263" t="s">
        <v>44</v>
      </c>
      <c r="D9" s="263" t="s">
        <v>624</v>
      </c>
      <c r="E9" s="264" t="s">
        <v>625</v>
      </c>
      <c r="F9" s="264" t="s">
        <v>626</v>
      </c>
    </row>
    <row r="10" spans="2:6" ht="37.5" x14ac:dyDescent="0.25">
      <c r="B10" s="263">
        <v>2</v>
      </c>
      <c r="C10" s="263" t="s">
        <v>43</v>
      </c>
      <c r="D10" s="263" t="s">
        <v>627</v>
      </c>
      <c r="E10" s="264" t="s">
        <v>628</v>
      </c>
      <c r="F10" s="264" t="s">
        <v>629</v>
      </c>
    </row>
    <row r="11" spans="2:6" ht="37.5" x14ac:dyDescent="0.25">
      <c r="B11" s="263">
        <v>1</v>
      </c>
      <c r="C11" s="263" t="s">
        <v>42</v>
      </c>
      <c r="D11" s="263" t="s">
        <v>630</v>
      </c>
      <c r="E11" s="264" t="s">
        <v>631</v>
      </c>
      <c r="F11" s="264" t="s">
        <v>632</v>
      </c>
    </row>
    <row r="12" spans="2:6" x14ac:dyDescent="0.25">
      <c r="C12" s="260"/>
    </row>
    <row r="13" spans="2:6" x14ac:dyDescent="0.25">
      <c r="C13" s="260"/>
    </row>
    <row r="14" spans="2:6" x14ac:dyDescent="0.25">
      <c r="C14" s="260"/>
    </row>
    <row r="15" spans="2:6" x14ac:dyDescent="0.25">
      <c r="C15" s="260"/>
    </row>
    <row r="19" spans="3:3" x14ac:dyDescent="0.25">
      <c r="C19" s="26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FF00"/>
  </sheetPr>
  <dimension ref="B1:H37"/>
  <sheetViews>
    <sheetView showGridLines="0" workbookViewId="0">
      <selection activeCell="E16" sqref="E16"/>
    </sheetView>
  </sheetViews>
  <sheetFormatPr baseColWidth="10" defaultColWidth="11.42578125" defaultRowHeight="15" x14ac:dyDescent="0.25"/>
  <cols>
    <col min="1" max="1" width="2.85546875" style="32" customWidth="1"/>
    <col min="2" max="2" width="7.85546875" style="32" customWidth="1"/>
    <col min="3" max="3" width="13" style="32" customWidth="1"/>
    <col min="4" max="4" width="16.7109375" style="32" customWidth="1"/>
    <col min="5" max="5" width="88.85546875" style="32" customWidth="1"/>
    <col min="6" max="6" width="5.85546875" style="32" customWidth="1"/>
    <col min="7" max="7" width="13.85546875" style="32" customWidth="1"/>
    <col min="8" max="8" width="59.28515625" style="32" customWidth="1"/>
    <col min="9" max="16384" width="11.42578125" style="32"/>
  </cols>
  <sheetData>
    <row r="1" spans="2:8" ht="9.75" customHeight="1" x14ac:dyDescent="0.25"/>
    <row r="2" spans="2:8" ht="18.75" x14ac:dyDescent="0.25">
      <c r="B2" s="35" t="s">
        <v>125</v>
      </c>
      <c r="C2" s="88"/>
    </row>
    <row r="4" spans="2:8" x14ac:dyDescent="0.25">
      <c r="B4" s="456" t="s">
        <v>21</v>
      </c>
      <c r="C4" s="457"/>
      <c r="D4" s="457"/>
      <c r="E4" s="458"/>
      <c r="G4" s="452" t="s">
        <v>119</v>
      </c>
      <c r="H4" s="452"/>
    </row>
    <row r="5" spans="2:8" ht="30" x14ac:dyDescent="0.25">
      <c r="B5" s="454">
        <v>1</v>
      </c>
      <c r="C5" s="455" t="s">
        <v>12</v>
      </c>
      <c r="D5" s="92" t="s">
        <v>126</v>
      </c>
      <c r="E5" s="90" t="s">
        <v>127</v>
      </c>
      <c r="G5" s="453" t="s">
        <v>120</v>
      </c>
      <c r="H5" s="453"/>
    </row>
    <row r="6" spans="2:8" ht="30" x14ac:dyDescent="0.25">
      <c r="B6" s="454"/>
      <c r="C6" s="455"/>
      <c r="D6" s="93"/>
      <c r="E6" s="91" t="s">
        <v>29</v>
      </c>
      <c r="G6" s="98" t="s">
        <v>121</v>
      </c>
      <c r="H6" s="98" t="s">
        <v>122</v>
      </c>
    </row>
    <row r="7" spans="2:8" ht="45" x14ac:dyDescent="0.25">
      <c r="B7" s="454"/>
      <c r="C7" s="455"/>
      <c r="D7" s="93"/>
      <c r="E7" s="91" t="s">
        <v>41</v>
      </c>
      <c r="G7" s="98" t="s">
        <v>123</v>
      </c>
      <c r="H7" s="98" t="s">
        <v>124</v>
      </c>
    </row>
    <row r="8" spans="2:8" x14ac:dyDescent="0.25">
      <c r="B8" s="454"/>
      <c r="C8" s="455"/>
      <c r="D8" s="93"/>
      <c r="E8" s="96" t="s">
        <v>30</v>
      </c>
    </row>
    <row r="9" spans="2:8" x14ac:dyDescent="0.25">
      <c r="B9" s="454"/>
      <c r="C9" s="455"/>
      <c r="D9" s="93" t="s">
        <v>121</v>
      </c>
      <c r="E9" s="96" t="s">
        <v>141</v>
      </c>
    </row>
    <row r="10" spans="2:8" x14ac:dyDescent="0.25">
      <c r="B10" s="454"/>
      <c r="C10" s="455"/>
      <c r="D10" s="94" t="s">
        <v>123</v>
      </c>
      <c r="E10" s="97" t="s">
        <v>140</v>
      </c>
    </row>
    <row r="11" spans="2:8" ht="45" x14ac:dyDescent="0.25">
      <c r="B11" s="454">
        <v>2</v>
      </c>
      <c r="C11" s="455" t="s">
        <v>13</v>
      </c>
      <c r="D11" s="92" t="s">
        <v>126</v>
      </c>
      <c r="E11" s="95" t="s">
        <v>128</v>
      </c>
    </row>
    <row r="12" spans="2:8" ht="19.5" customHeight="1" x14ac:dyDescent="0.25">
      <c r="B12" s="454"/>
      <c r="C12" s="455"/>
      <c r="D12" s="93"/>
      <c r="E12" s="96" t="s">
        <v>31</v>
      </c>
    </row>
    <row r="13" spans="2:8" x14ac:dyDescent="0.25">
      <c r="B13" s="454"/>
      <c r="C13" s="455"/>
      <c r="D13" s="93"/>
      <c r="E13" s="96" t="s">
        <v>32</v>
      </c>
    </row>
    <row r="14" spans="2:8" x14ac:dyDescent="0.25">
      <c r="B14" s="454"/>
      <c r="C14" s="455"/>
      <c r="D14" s="93"/>
      <c r="E14" s="96" t="s">
        <v>33</v>
      </c>
    </row>
    <row r="15" spans="2:8" x14ac:dyDescent="0.25">
      <c r="B15" s="454"/>
      <c r="C15" s="455"/>
      <c r="D15" s="93" t="s">
        <v>121</v>
      </c>
      <c r="E15" s="96" t="s">
        <v>138</v>
      </c>
    </row>
    <row r="16" spans="2:8" x14ac:dyDescent="0.25">
      <c r="B16" s="454"/>
      <c r="C16" s="455"/>
      <c r="D16" s="94" t="s">
        <v>123</v>
      </c>
      <c r="E16" s="97" t="s">
        <v>139</v>
      </c>
    </row>
    <row r="17" spans="2:5" ht="45" x14ac:dyDescent="0.25">
      <c r="B17" s="454">
        <v>3</v>
      </c>
      <c r="C17" s="455" t="s">
        <v>14</v>
      </c>
      <c r="D17" s="89" t="s">
        <v>126</v>
      </c>
      <c r="E17" s="95" t="s">
        <v>129</v>
      </c>
    </row>
    <row r="18" spans="2:5" x14ac:dyDescent="0.25">
      <c r="B18" s="454"/>
      <c r="C18" s="455"/>
      <c r="D18" s="89"/>
      <c r="E18" s="96" t="s">
        <v>34</v>
      </c>
    </row>
    <row r="19" spans="2:5" x14ac:dyDescent="0.25">
      <c r="B19" s="454"/>
      <c r="C19" s="455"/>
      <c r="D19" s="89"/>
      <c r="E19" s="96" t="s">
        <v>35</v>
      </c>
    </row>
    <row r="20" spans="2:5" x14ac:dyDescent="0.25">
      <c r="B20" s="454"/>
      <c r="C20" s="455"/>
      <c r="D20" s="89"/>
      <c r="E20" s="96" t="s">
        <v>117</v>
      </c>
    </row>
    <row r="21" spans="2:5" x14ac:dyDescent="0.25">
      <c r="B21" s="454"/>
      <c r="C21" s="455"/>
      <c r="D21" s="89" t="s">
        <v>121</v>
      </c>
      <c r="E21" s="96" t="s">
        <v>137</v>
      </c>
    </row>
    <row r="22" spans="2:5" x14ac:dyDescent="0.25">
      <c r="B22" s="454"/>
      <c r="C22" s="455"/>
      <c r="D22" s="89" t="s">
        <v>123</v>
      </c>
      <c r="E22" s="97" t="s">
        <v>136</v>
      </c>
    </row>
    <row r="23" spans="2:5" ht="45" x14ac:dyDescent="0.25">
      <c r="B23" s="454">
        <v>4</v>
      </c>
      <c r="C23" s="455" t="s">
        <v>15</v>
      </c>
      <c r="D23" s="92" t="s">
        <v>126</v>
      </c>
      <c r="E23" s="95" t="s">
        <v>130</v>
      </c>
    </row>
    <row r="24" spans="2:5" x14ac:dyDescent="0.25">
      <c r="B24" s="454"/>
      <c r="C24" s="455"/>
      <c r="D24" s="93"/>
      <c r="E24" s="96" t="s">
        <v>36</v>
      </c>
    </row>
    <row r="25" spans="2:5" ht="15" customHeight="1" x14ac:dyDescent="0.25">
      <c r="B25" s="454"/>
      <c r="C25" s="455"/>
      <c r="D25" s="93"/>
      <c r="E25" s="96" t="s">
        <v>37</v>
      </c>
    </row>
    <row r="26" spans="2:5" x14ac:dyDescent="0.25">
      <c r="B26" s="454"/>
      <c r="C26" s="455"/>
      <c r="D26" s="93"/>
      <c r="E26" s="96" t="s">
        <v>118</v>
      </c>
    </row>
    <row r="27" spans="2:5" x14ac:dyDescent="0.25">
      <c r="B27" s="454"/>
      <c r="C27" s="455"/>
      <c r="D27" s="93" t="s">
        <v>121</v>
      </c>
      <c r="E27" s="96" t="s">
        <v>132</v>
      </c>
    </row>
    <row r="28" spans="2:5" x14ac:dyDescent="0.25">
      <c r="B28" s="454"/>
      <c r="C28" s="455"/>
      <c r="D28" s="94" t="s">
        <v>123</v>
      </c>
      <c r="E28" s="97" t="s">
        <v>135</v>
      </c>
    </row>
    <row r="29" spans="2:5" ht="45" x14ac:dyDescent="0.25">
      <c r="B29" s="454">
        <v>5</v>
      </c>
      <c r="C29" s="455" t="s">
        <v>16</v>
      </c>
      <c r="D29" s="92" t="s">
        <v>126</v>
      </c>
      <c r="E29" s="95" t="s">
        <v>131</v>
      </c>
    </row>
    <row r="30" spans="2:5" x14ac:dyDescent="0.25">
      <c r="B30" s="454"/>
      <c r="C30" s="455"/>
      <c r="D30" s="93"/>
      <c r="E30" s="96" t="s">
        <v>38</v>
      </c>
    </row>
    <row r="31" spans="2:5" ht="16.5" customHeight="1" x14ac:dyDescent="0.25">
      <c r="B31" s="454"/>
      <c r="C31" s="455"/>
      <c r="D31" s="93"/>
      <c r="E31" s="96" t="s">
        <v>39</v>
      </c>
    </row>
    <row r="32" spans="2:5" x14ac:dyDescent="0.25">
      <c r="B32" s="454"/>
      <c r="C32" s="455"/>
      <c r="D32" s="93"/>
      <c r="E32" s="96" t="s">
        <v>40</v>
      </c>
    </row>
    <row r="33" spans="2:5" ht="19.5" customHeight="1" x14ac:dyDescent="0.25">
      <c r="B33" s="454"/>
      <c r="C33" s="455"/>
      <c r="D33" s="93" t="s">
        <v>121</v>
      </c>
      <c r="E33" s="96" t="s">
        <v>133</v>
      </c>
    </row>
    <row r="34" spans="2:5" x14ac:dyDescent="0.25">
      <c r="B34" s="454"/>
      <c r="C34" s="455"/>
      <c r="D34" s="94" t="s">
        <v>123</v>
      </c>
      <c r="E34" s="97" t="s">
        <v>134</v>
      </c>
    </row>
    <row r="37" spans="2:5" ht="50.25" customHeight="1" x14ac:dyDescent="0.25"/>
  </sheetData>
  <mergeCells count="13">
    <mergeCell ref="G4:H4"/>
    <mergeCell ref="G5:H5"/>
    <mergeCell ref="B23:B28"/>
    <mergeCell ref="C23:C28"/>
    <mergeCell ref="B29:B34"/>
    <mergeCell ref="C29:C34"/>
    <mergeCell ref="B4:E4"/>
    <mergeCell ref="B5:B10"/>
    <mergeCell ref="C5:C10"/>
    <mergeCell ref="B11:B16"/>
    <mergeCell ref="C11:C16"/>
    <mergeCell ref="B17:B22"/>
    <mergeCell ref="C17:C22"/>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tabColor rgb="FFFFFF00"/>
  </sheetPr>
  <dimension ref="A1:D25"/>
  <sheetViews>
    <sheetView zoomScaleNormal="100" workbookViewId="0">
      <pane ySplit="1" topLeftCell="A3" activePane="bottomLeft" state="frozen"/>
      <selection pane="bottomLeft" activeCell="C22" sqref="C22"/>
    </sheetView>
  </sheetViews>
  <sheetFormatPr baseColWidth="10" defaultColWidth="11.42578125" defaultRowHeight="15" x14ac:dyDescent="0.25"/>
  <cols>
    <col min="1" max="1" width="30" style="118" customWidth="1"/>
    <col min="2" max="2" width="28.5703125" style="118" customWidth="1"/>
    <col min="3" max="3" width="101.140625" style="118" customWidth="1"/>
    <col min="4" max="4" width="33" style="118" customWidth="1"/>
    <col min="5" max="16384" width="11.42578125" style="118"/>
  </cols>
  <sheetData>
    <row r="1" spans="1:4" ht="24.75" customHeight="1" x14ac:dyDescent="0.25">
      <c r="A1" s="236" t="s">
        <v>61</v>
      </c>
      <c r="B1" s="236" t="s">
        <v>62</v>
      </c>
      <c r="C1" s="236" t="s">
        <v>170</v>
      </c>
    </row>
    <row r="2" spans="1:4" ht="63.75" customHeight="1" x14ac:dyDescent="0.25">
      <c r="A2" s="237" t="s">
        <v>52</v>
      </c>
      <c r="B2" s="238" t="s">
        <v>320</v>
      </c>
      <c r="C2" s="238" t="s">
        <v>321</v>
      </c>
      <c r="D2" s="239"/>
    </row>
    <row r="3" spans="1:4" ht="60.75" customHeight="1" x14ac:dyDescent="0.25">
      <c r="A3" s="237" t="s">
        <v>52</v>
      </c>
      <c r="B3" s="238" t="s">
        <v>322</v>
      </c>
      <c r="C3" s="238" t="s">
        <v>323</v>
      </c>
    </row>
    <row r="4" spans="1:4" ht="75.75" customHeight="1" x14ac:dyDescent="0.25">
      <c r="A4" s="237" t="s">
        <v>55</v>
      </c>
      <c r="B4" s="240" t="s">
        <v>324</v>
      </c>
      <c r="C4" s="241" t="s">
        <v>325</v>
      </c>
    </row>
    <row r="5" spans="1:4" ht="73.5" customHeight="1" x14ac:dyDescent="0.25">
      <c r="A5" s="237" t="s">
        <v>55</v>
      </c>
      <c r="B5" s="238" t="s">
        <v>326</v>
      </c>
      <c r="C5" s="242" t="s">
        <v>327</v>
      </c>
    </row>
    <row r="6" spans="1:4" ht="82.5" customHeight="1" x14ac:dyDescent="0.25">
      <c r="A6" s="237" t="s">
        <v>55</v>
      </c>
      <c r="B6" s="238" t="s">
        <v>173</v>
      </c>
      <c r="C6" s="242" t="s">
        <v>328</v>
      </c>
    </row>
    <row r="7" spans="1:4" ht="72" customHeight="1" x14ac:dyDescent="0.25">
      <c r="A7" s="237" t="s">
        <v>51</v>
      </c>
      <c r="B7" s="238" t="s">
        <v>329</v>
      </c>
      <c r="C7" s="238" t="s">
        <v>330</v>
      </c>
    </row>
    <row r="8" spans="1:4" ht="273" customHeight="1" x14ac:dyDescent="0.25">
      <c r="A8" s="237" t="s">
        <v>51</v>
      </c>
      <c r="B8" s="238" t="s">
        <v>331</v>
      </c>
      <c r="C8" s="238" t="s">
        <v>332</v>
      </c>
    </row>
    <row r="9" spans="1:4" ht="57" customHeight="1" x14ac:dyDescent="0.25">
      <c r="A9" s="237" t="s">
        <v>51</v>
      </c>
      <c r="B9" s="238" t="s">
        <v>333</v>
      </c>
      <c r="C9" s="238" t="s">
        <v>334</v>
      </c>
    </row>
    <row r="10" spans="1:4" ht="72.75" customHeight="1" x14ac:dyDescent="0.25">
      <c r="A10" s="237" t="s">
        <v>51</v>
      </c>
      <c r="B10" s="238" t="s">
        <v>335</v>
      </c>
      <c r="C10" s="242" t="s">
        <v>171</v>
      </c>
    </row>
    <row r="11" spans="1:4" ht="58.5" customHeight="1" x14ac:dyDescent="0.25">
      <c r="A11" s="237" t="s">
        <v>51</v>
      </c>
      <c r="B11" s="238" t="s">
        <v>336</v>
      </c>
      <c r="C11" s="238" t="s">
        <v>337</v>
      </c>
    </row>
    <row r="12" spans="1:4" ht="123" customHeight="1" x14ac:dyDescent="0.25">
      <c r="A12" s="237" t="s">
        <v>51</v>
      </c>
      <c r="B12" s="238" t="s">
        <v>338</v>
      </c>
      <c r="C12" s="238" t="s">
        <v>339</v>
      </c>
    </row>
    <row r="13" spans="1:4" ht="79.5" customHeight="1" x14ac:dyDescent="0.25">
      <c r="A13" s="237" t="s">
        <v>51</v>
      </c>
      <c r="B13" s="240" t="s">
        <v>340</v>
      </c>
      <c r="C13" s="238" t="s">
        <v>341</v>
      </c>
      <c r="D13" s="243"/>
    </row>
    <row r="14" spans="1:4" ht="72.75" customHeight="1" x14ac:dyDescent="0.25">
      <c r="A14" s="237" t="s">
        <v>51</v>
      </c>
      <c r="B14" s="238" t="s">
        <v>342</v>
      </c>
      <c r="C14" s="244" t="s">
        <v>343</v>
      </c>
    </row>
    <row r="15" spans="1:4" ht="83.25" customHeight="1" x14ac:dyDescent="0.25">
      <c r="A15" s="237" t="s">
        <v>51</v>
      </c>
      <c r="B15" s="238" t="s">
        <v>344</v>
      </c>
      <c r="C15" s="242" t="s">
        <v>345</v>
      </c>
    </row>
    <row r="16" spans="1:4" ht="75.75" customHeight="1" x14ac:dyDescent="0.25">
      <c r="A16" s="237" t="s">
        <v>53</v>
      </c>
      <c r="B16" s="238" t="s">
        <v>346</v>
      </c>
      <c r="C16" s="238" t="s">
        <v>347</v>
      </c>
    </row>
    <row r="17" spans="1:3" ht="57" customHeight="1" x14ac:dyDescent="0.25">
      <c r="A17" s="237" t="s">
        <v>53</v>
      </c>
      <c r="B17" s="238" t="s">
        <v>348</v>
      </c>
      <c r="C17" s="238" t="s">
        <v>349</v>
      </c>
    </row>
    <row r="18" spans="1:3" ht="57.75" customHeight="1" x14ac:dyDescent="0.25">
      <c r="A18" s="237" t="s">
        <v>53</v>
      </c>
      <c r="B18" s="238" t="s">
        <v>350</v>
      </c>
      <c r="C18" s="238" t="s">
        <v>351</v>
      </c>
    </row>
    <row r="19" spans="1:3" ht="73.5" customHeight="1" x14ac:dyDescent="0.25">
      <c r="A19" s="237" t="s">
        <v>54</v>
      </c>
      <c r="B19" s="238" t="s">
        <v>352</v>
      </c>
      <c r="C19" s="238" t="s">
        <v>353</v>
      </c>
    </row>
    <row r="20" spans="1:3" ht="65.25" customHeight="1" x14ac:dyDescent="0.25">
      <c r="A20" s="237" t="s">
        <v>54</v>
      </c>
      <c r="B20" s="238" t="s">
        <v>354</v>
      </c>
      <c r="C20" s="238" t="s">
        <v>355</v>
      </c>
    </row>
    <row r="21" spans="1:3" ht="107.25" customHeight="1" x14ac:dyDescent="0.25">
      <c r="A21" s="237" t="s">
        <v>54</v>
      </c>
      <c r="B21" s="238" t="s">
        <v>356</v>
      </c>
      <c r="C21" s="242" t="s">
        <v>357</v>
      </c>
    </row>
    <row r="22" spans="1:3" ht="66.75" customHeight="1" x14ac:dyDescent="0.25">
      <c r="A22" s="237" t="s">
        <v>54</v>
      </c>
      <c r="B22" s="238" t="s">
        <v>358</v>
      </c>
      <c r="C22" s="238" t="s">
        <v>359</v>
      </c>
    </row>
    <row r="23" spans="1:3" ht="136.5" customHeight="1" x14ac:dyDescent="0.25">
      <c r="A23" s="237" t="s">
        <v>54</v>
      </c>
      <c r="B23" s="238" t="s">
        <v>360</v>
      </c>
      <c r="C23" s="242" t="s">
        <v>361</v>
      </c>
    </row>
    <row r="24" spans="1:3" ht="72" customHeight="1" x14ac:dyDescent="0.25">
      <c r="A24" s="237" t="s">
        <v>54</v>
      </c>
      <c r="B24" s="240" t="s">
        <v>362</v>
      </c>
      <c r="C24" s="242" t="s">
        <v>363</v>
      </c>
    </row>
    <row r="25" spans="1:3" ht="199.5" customHeight="1" x14ac:dyDescent="0.25">
      <c r="A25" s="237" t="s">
        <v>54</v>
      </c>
      <c r="B25" s="238" t="s">
        <v>364</v>
      </c>
      <c r="C25" s="238" t="s">
        <v>365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0A977950658AC4D800AC902850E3E3D" ma:contentTypeVersion="9" ma:contentTypeDescription="Crear nuevo documento." ma:contentTypeScope="" ma:versionID="b8120cc5058a24a99d2635846295a350">
  <xsd:schema xmlns:xsd="http://www.w3.org/2001/XMLSchema" xmlns:xs="http://www.w3.org/2001/XMLSchema" xmlns:p="http://schemas.microsoft.com/office/2006/metadata/properties" xmlns:ns2="e8e99d69-011d-4885-9233-02e625747373" xmlns:ns3="93fb4860-dd92-4271-8320-8b1e7de30be3" targetNamespace="http://schemas.microsoft.com/office/2006/metadata/properties" ma:root="true" ma:fieldsID="22e8d69c239e30266ecd8eefa451fe2a" ns2:_="" ns3:_="">
    <xsd:import namespace="e8e99d69-011d-4885-9233-02e625747373"/>
    <xsd:import namespace="93fb4860-dd92-4271-8320-8b1e7de30be3"/>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e99d69-011d-4885-9233-02e625747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b4860-dd92-4271-8320-8b1e7de30be3"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214753-F734-4DD2-A877-FE46B3B88BF0}">
  <ds:schemaRefs>
    <ds:schemaRef ds:uri="http://schemas.microsoft.com/sharepoint/v3/contenttype/forms"/>
  </ds:schemaRefs>
</ds:datastoreItem>
</file>

<file path=customXml/itemProps2.xml><?xml version="1.0" encoding="utf-8"?>
<ds:datastoreItem xmlns:ds="http://schemas.openxmlformats.org/officeDocument/2006/customXml" ds:itemID="{FFEBCE0D-14AD-4CB5-AA2C-7983C9BB7CA5}">
  <ds:schemaRefs>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http://schemas.microsoft.com/office/infopath/2007/PartnerControls"/>
    <ds:schemaRef ds:uri="93fb4860-dd92-4271-8320-8b1e7de30be3"/>
    <ds:schemaRef ds:uri="e8e99d69-011d-4885-9233-02e62574737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CFA137F-E83A-49F3-BDED-4DC30E706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e99d69-011d-4885-9233-02e625747373"/>
    <ds:schemaRef ds:uri="93fb4860-dd92-4271-8320-8b1e7de30b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40</vt:i4>
      </vt:variant>
    </vt:vector>
  </HeadingPairs>
  <TitlesOfParts>
    <vt:vector size="51" baseType="lpstr">
      <vt:lpstr>1.Generalidades </vt:lpstr>
      <vt:lpstr>2.Datos</vt:lpstr>
      <vt:lpstr>3. Documentación de Controles </vt:lpstr>
      <vt:lpstr>Resumen de Controles</vt:lpstr>
      <vt:lpstr>Tablero Seguimiento</vt:lpstr>
      <vt:lpstr>1.Consecuencia - Escala</vt:lpstr>
      <vt:lpstr>2.Probabilidad - Escala</vt:lpstr>
      <vt:lpstr>3.Controles - Escala</vt:lpstr>
      <vt:lpstr>4.Agrupadores</vt:lpstr>
      <vt:lpstr>Listas</vt:lpstr>
      <vt:lpstr>Working</vt:lpstr>
      <vt:lpstr>biblioteca</vt:lpstr>
      <vt:lpstr>Categorías</vt:lpstr>
      <vt:lpstr>Clasificación</vt:lpstr>
      <vt:lpstr>Comercial</vt:lpstr>
      <vt:lpstr>Consecuencia</vt:lpstr>
      <vt:lpstr>Controles</vt:lpstr>
      <vt:lpstr>Cumplimiento</vt:lpstr>
      <vt:lpstr>Estratégico</vt:lpstr>
      <vt:lpstr>Fases</vt:lpstr>
      <vt:lpstr>Financiero</vt:lpstr>
      <vt:lpstr>Impacto</vt:lpstr>
      <vt:lpstr>Operacional</vt:lpstr>
      <vt:lpstr>Origen</vt:lpstr>
      <vt:lpstr>Probabilidad</vt:lpstr>
      <vt:lpstr>rango1</vt:lpstr>
      <vt:lpstr>rango10</vt:lpstr>
      <vt:lpstr>rango11</vt:lpstr>
      <vt:lpstr>rango12</vt:lpstr>
      <vt:lpstr>rango13</vt:lpstr>
      <vt:lpstr>rango14</vt:lpstr>
      <vt:lpstr>rango15</vt:lpstr>
      <vt:lpstr>rango16</vt:lpstr>
      <vt:lpstr>rango17</vt:lpstr>
      <vt:lpstr>rango18</vt:lpstr>
      <vt:lpstr>rango19</vt:lpstr>
      <vt:lpstr>rango2</vt:lpstr>
      <vt:lpstr>rango20</vt:lpstr>
      <vt:lpstr>rango21</vt:lpstr>
      <vt:lpstr>rango22</vt:lpstr>
      <vt:lpstr>rango23</vt:lpstr>
      <vt:lpstr>rango24</vt:lpstr>
      <vt:lpstr>rango25</vt:lpstr>
      <vt:lpstr>rango3</vt:lpstr>
      <vt:lpstr>rango4</vt:lpstr>
      <vt:lpstr>rango5</vt:lpstr>
      <vt:lpstr>rango6</vt:lpstr>
      <vt:lpstr>rango7</vt:lpstr>
      <vt:lpstr>rango8</vt:lpstr>
      <vt:lpstr>rango9</vt:lpstr>
      <vt:lpstr>Working!Títulos_a_imprimir</vt:lpstr>
    </vt:vector>
  </TitlesOfParts>
  <Company>Empresas Publicas de Medellín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DURLEY LOPEZ SILVA</dc:creator>
  <cp:lastModifiedBy>HARRINSON RENTERIA RENTERIA</cp:lastModifiedBy>
  <cp:lastPrinted>2014-08-20T19:59:31Z</cp:lastPrinted>
  <dcterms:created xsi:type="dcterms:W3CDTF">2012-07-31T17:58:41Z</dcterms:created>
  <dcterms:modified xsi:type="dcterms:W3CDTF">2022-08-17T21:13:38Z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0x010100B0A977950658AC4D800AC902850E3E3D</vt:lpwstr>
  </property>
</Properties>
</file>